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3035" windowHeight="8895" activeTab="2"/>
  </bookViews>
  <sheets>
    <sheet name="Rekapitulace stavby" sheetId="1" r:id="rId1"/>
    <sheet name="01 - SO 01 " sheetId="2" r:id="rId2"/>
    <sheet name="02 - SO 02 " sheetId="3" r:id="rId3"/>
    <sheet name="03 - SO 03" sheetId="4" r:id="rId4"/>
    <sheet name="04 - SO 04" sheetId="5" r:id="rId5"/>
    <sheet name="101 - VON" sheetId="6" r:id="rId6"/>
  </sheets>
  <definedNames>
    <definedName name="_xlnm.Print_Titles" localSheetId="1">'01 - SO 01 '!$110:$110</definedName>
    <definedName name="_xlnm.Print_Titles" localSheetId="2">'02 - SO 02 '!$110:$110</definedName>
    <definedName name="_xlnm.Print_Titles" localSheetId="3">'03 - SO 03'!$110:$110</definedName>
    <definedName name="_xlnm.Print_Titles" localSheetId="4">'04 - SO 04'!$110:$110</definedName>
    <definedName name="_xlnm.Print_Titles" localSheetId="5">'101 - VON'!$114:$114</definedName>
    <definedName name="_xlnm.Print_Titles" localSheetId="0">'Rekapitulace stavby'!$85:$85</definedName>
    <definedName name="_xlnm.Print_Area" localSheetId="1">'01 - SO 01 '!$C$4:$Q$70,'01 - SO 01 '!$C$76:$Q$94,'01 - SO 01 '!$C$100:$Q$126</definedName>
    <definedName name="_xlnm.Print_Area" localSheetId="2">'02 - SO 02 '!$C$4:$Q$70,'02 - SO 02 '!$C$76:$Q$94,'02 - SO 02 '!$C$100:$Q$120</definedName>
    <definedName name="_xlnm.Print_Area" localSheetId="3">'03 - SO 03'!$C$4:$Q$70,'03 - SO 03'!$C$76:$Q$94,'03 - SO 03'!$C$100:$Q$138</definedName>
    <definedName name="_xlnm.Print_Area" localSheetId="4">'04 - SO 04'!$C$4:$Q$70,'04 - SO 04'!$C$76:$Q$94,'04 - SO 04'!$C$100:$Q$120</definedName>
    <definedName name="_xlnm.Print_Area" localSheetId="5">'101 - VON'!$C$4:$Q$70,'101 - VON'!$C$76:$Q$98,'101 - VON'!$C$104:$Q$130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<sst xmlns="http://schemas.openxmlformats.org/spreadsheetml/2006/main" count="1358" uniqueCount="328">
  <si>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</si>
  <si>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</si>
  <si>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</si>
  <si>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</si>
  <si>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</si>
  <si>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</si>
  <si>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</si>
  <si>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</si>
  <si>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</si>
  <si>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</si>
  <si>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</si>
  <si>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</si>
  <si>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</si>
  <si>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01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</si>
  <si>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</si>
  <si>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</si>
  <si>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</si>
  <si>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</si>
  <si>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</si>
  <si>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</si>
  <si>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</si>
  <si>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</si>
  <si>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</si>
  <si>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</si>
  <si>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</si>
  <si>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</si>
  <si>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</si>
  <si>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</si>
  <si>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</si>
  <si>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</si>
  <si>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</si>
  <si>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</si>
  <si>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</si>
  <si>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</si>
  <si>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</si>
  <si>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</si>
  <si>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</si>
  <si>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</si>
  <si>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</si>
  <si>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</si>
  <si>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</si>
  <si>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</si>
  <si>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</si>
  <si>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</si>
  <si>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</si>
  <si>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</si>
  <si>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</si>
  <si>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</si>
  <si>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</si>
  <si>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</si>
  <si>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</si>
  <si>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</si>
  <si>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</si>
  <si>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</si>
  <si>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</si>
  <si>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</si>
  <si>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</si>
  <si>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</si>
  <si>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</si>
  <si>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</si>
  <si>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</si>
  <si>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</si>
  <si>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</si>
  <si>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</si>
  <si>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</si>
  <si>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</si>
  <si>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</si>
  <si>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</si>
  <si>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</si>
  <si>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</si>
  <si>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</si>
  <si>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</si>
  <si>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</si>
  <si>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</si>
  <si>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{09633179-367F-47A1-A12D-8A1DBC6158C7}</t>
  </si>
  <si>
    <t>{00000000-0000-0000-0000-000000000000}</t>
  </si>
  <si>
    <t>{0DD3B248-5367-452E-AC50-1FAE22CA12D2}</t>
  </si>
  <si>
    <t>{D6E0156A-46CD-40B7-AA34-9C09280A4946}</t>
  </si>
  <si>
    <t>101</t>
  </si>
  <si>
    <t>VON</t>
  </si>
  <si>
    <t>{B3000941-8A5B-418E-BCBC-D62C94A98DD8}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</si>
  <si>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</si>
  <si>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</si>
  <si>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</si>
  <si>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</si>
  <si>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</si>
  <si>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</si>
  <si>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</si>
  <si>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</si>
  <si>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</si>
  <si>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</si>
  <si>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</si>
  <si>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</si>
  <si>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</si>
  <si>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</si>
  <si>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</si>
  <si>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</si>
  <si>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</si>
  <si>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</si>
  <si>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</si>
  <si>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</si>
  <si>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</si>
  <si>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</si>
  <si>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</si>
  <si>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</si>
  <si>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</si>
  <si>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</si>
  <si>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</si>
  <si>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</si>
  <si>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</si>
  <si>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</si>
  <si>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</si>
  <si>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</si>
  <si>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</si>
  <si>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</si>
  <si>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</si>
  <si>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</si>
  <si>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</si>
  <si>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</si>
  <si>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</si>
  <si>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-670821397</t>
  </si>
  <si>
    <t>111201401</t>
  </si>
  <si>
    <t>Spálení křovin a stromů průměru kmene do 100 mm</t>
  </si>
  <si>
    <t>-1553015770</t>
  </si>
  <si>
    <t>3</t>
  </si>
  <si>
    <t>kus</t>
  </si>
  <si>
    <t>5</t>
  </si>
  <si>
    <t>112101101</t>
  </si>
  <si>
    <t>Kácení stromů listnatých D kmene do 300 mm</t>
  </si>
  <si>
    <t>1702414078</t>
  </si>
  <si>
    <t>112101102</t>
  </si>
  <si>
    <t>Kácení stromů listnatých D kmene do 500 mm</t>
  </si>
  <si>
    <t>-1542155450</t>
  </si>
  <si>
    <t>112201101</t>
  </si>
  <si>
    <t>Odstranění pařezů D do 300 mm</t>
  </si>
  <si>
    <t>-863034477</t>
  </si>
  <si>
    <t>112201102</t>
  </si>
  <si>
    <t>Odstranění pařezů D do 500 mm</t>
  </si>
  <si>
    <t>1739962788</t>
  </si>
  <si>
    <t>m3</t>
  </si>
  <si>
    <t>162201411</t>
  </si>
  <si>
    <t>Vodorovné přemístění kmenů stromů listnatých do 1 km D kmene do 300 mm</t>
  </si>
  <si>
    <t>-885335736</t>
  </si>
  <si>
    <t>162201412</t>
  </si>
  <si>
    <t>Vodorovné přemístění kmenů stromů listnatých do 1 km D kmene do 500 mm</t>
  </si>
  <si>
    <t>869552411</t>
  </si>
  <si>
    <t>162201421</t>
  </si>
  <si>
    <t>Vodorovné přemístění pařezů do 1 km D do 300 mm</t>
  </si>
  <si>
    <t>-256416233</t>
  </si>
  <si>
    <t>162201422</t>
  </si>
  <si>
    <t>Vodorovné přemístění pařezů do 1 km D do 500 mm</t>
  </si>
  <si>
    <t>-1282570293</t>
  </si>
  <si>
    <t>16599R</t>
  </si>
  <si>
    <t>likvidace stromů a pařezů</t>
  </si>
  <si>
    <t>kpl</t>
  </si>
  <si>
    <t>448783165</t>
  </si>
  <si>
    <t>174201201</t>
  </si>
  <si>
    <t>Zásyp jam po pařezech D pařezů do 300 mm</t>
  </si>
  <si>
    <t>-202906476</t>
  </si>
  <si>
    <t>174201202</t>
  </si>
  <si>
    <t>Zásyp jam po pařezech D pařezů do 500 mm</t>
  </si>
  <si>
    <t>1617044077</t>
  </si>
  <si>
    <t>122703601</t>
  </si>
  <si>
    <t>Odstranění nánosů při únosnosti dna přes 0,15 do 40 kPa</t>
  </si>
  <si>
    <t>662701648</t>
  </si>
  <si>
    <t>162253102</t>
  </si>
  <si>
    <t>Vodorovné přemístění nánosu z nádrží do 40 m při únosnost dna do 40 kPa</t>
  </si>
  <si>
    <t>818649170</t>
  </si>
  <si>
    <t>162253902</t>
  </si>
  <si>
    <t>Příplatek k vodorovnému přemístění nánosu při únosnosti dna do 40 kPa ZKD 10 m přes 40 m</t>
  </si>
  <si>
    <t>1369027324</t>
  </si>
  <si>
    <t>171201201</t>
  </si>
  <si>
    <t>Uložení sypaniny na skládky</t>
  </si>
  <si>
    <t>1247486930</t>
  </si>
  <si>
    <t>171101106</t>
  </si>
  <si>
    <t>Uložení výkopku do návodního svahu hráze, včetně zhutnění. Nově navržené sklony návodního svahu 1 : 2</t>
  </si>
  <si>
    <t>-885187236</t>
  </si>
  <si>
    <t>182201102</t>
  </si>
  <si>
    <t xml:space="preserve">Svahování hráze do projektovaného profilu s potřebným přemístěním výkopku při svahování : návodní svah  </t>
  </si>
  <si>
    <t>-187890594</t>
  </si>
  <si>
    <t>-696904754</t>
  </si>
  <si>
    <t>12900001</t>
  </si>
  <si>
    <t>1578691337</t>
  </si>
  <si>
    <t>919726227</t>
  </si>
  <si>
    <t>Ochranná vrstva z geotextilie , uložená na návodní svahu</t>
  </si>
  <si>
    <t>1851106956</t>
  </si>
  <si>
    <t>564651111</t>
  </si>
  <si>
    <t>1998515859</t>
  </si>
  <si>
    <t>M</t>
  </si>
  <si>
    <t>463212113</t>
  </si>
  <si>
    <t>665484181</t>
  </si>
  <si>
    <t>405163938</t>
  </si>
  <si>
    <t>t</t>
  </si>
  <si>
    <t>1280808466</t>
  </si>
  <si>
    <t>95500R</t>
  </si>
  <si>
    <t>-6760346</t>
  </si>
  <si>
    <t>115101201</t>
  </si>
  <si>
    <t>Čerpání vody na dopravní výšku do 10 m průměrný přítok do 500 l/min</t>
  </si>
  <si>
    <t>hod</t>
  </si>
  <si>
    <t>-907844351</t>
  </si>
  <si>
    <t>115101301</t>
  </si>
  <si>
    <t>Pohotovost čerpací soupravy pro dopravní výšku do 10 m přítok do 500 l/min</t>
  </si>
  <si>
    <t>den</t>
  </si>
  <si>
    <t>687129490</t>
  </si>
  <si>
    <t>151101101</t>
  </si>
  <si>
    <t>Zřízení příložného pažení a rozepření stěn rýh hl do 2 m</t>
  </si>
  <si>
    <t>1227334521</t>
  </si>
  <si>
    <t>151101111</t>
  </si>
  <si>
    <t>Odstranění příložného pažení a rozepření stěn rýh hl do 2 m</t>
  </si>
  <si>
    <t>-719416231</t>
  </si>
  <si>
    <t>451573111</t>
  </si>
  <si>
    <t>-1525649267</t>
  </si>
  <si>
    <t>m</t>
  </si>
  <si>
    <t>321311112</t>
  </si>
  <si>
    <t>-163511079</t>
  </si>
  <si>
    <t>451311521</t>
  </si>
  <si>
    <t>Podklad pro dlažbu z betonu prostého vodostavebného V4 tř. B 20 vrstva tl nad 100 do 150 mm</t>
  </si>
  <si>
    <t>554755808</t>
  </si>
  <si>
    <t>465513327</t>
  </si>
  <si>
    <t>417274025</t>
  </si>
  <si>
    <t>274313711</t>
  </si>
  <si>
    <t xml:space="preserve">Základové pásy z prostého betonu </t>
  </si>
  <si>
    <t>4657501R</t>
  </si>
  <si>
    <t>Kamenná krycí deska kamenného zdiva - tloušťka 10 cm</t>
  </si>
  <si>
    <t>101 -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</si>
  <si>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</si>
  <si>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</si>
  <si>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</si>
  <si>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</si>
  <si>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</si>
  <si>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</si>
  <si>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012103002</t>
  </si>
  <si>
    <t>Geodetické práce vč. zaměření skutečného stavu)</t>
  </si>
  <si>
    <t>Kč</t>
  </si>
  <si>
    <t>1024</t>
  </si>
  <si>
    <t>552000523</t>
  </si>
  <si>
    <t>013254000</t>
  </si>
  <si>
    <t>Dokumentace skutečného provedení stavby</t>
  </si>
  <si>
    <t>-1890360866</t>
  </si>
  <si>
    <t>030001000</t>
  </si>
  <si>
    <t>Zařízení staveniště</t>
  </si>
  <si>
    <t>%</t>
  </si>
  <si>
    <t>-710252176</t>
  </si>
  <si>
    <t>034403001</t>
  </si>
  <si>
    <t>Dopravně inženýrské opatření</t>
  </si>
  <si>
    <t>-1765380245</t>
  </si>
  <si>
    <t>045002000</t>
  </si>
  <si>
    <t>Kompletační a koordinační činnost</t>
  </si>
  <si>
    <t>-940281121</t>
  </si>
  <si>
    <t>056002001</t>
  </si>
  <si>
    <t>Bankovní záruka</t>
  </si>
  <si>
    <t>1954311357</t>
  </si>
  <si>
    <t>060001001</t>
  </si>
  <si>
    <t>Územní vlivy</t>
  </si>
  <si>
    <t>110724943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</si>
  <si>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</si>
  <si>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</si>
  <si>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</si>
  <si>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</si>
  <si>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</si>
  <si>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</si>
  <si>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</si>
  <si>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01 - SO 01 Kácení stromů a křovin</t>
  </si>
  <si>
    <t>02 - SO 02  Odstranění sedimentu z rybníka</t>
  </si>
  <si>
    <t>SO 01 Kácení stromů a křovin</t>
  </si>
  <si>
    <t>SO 02 Odstranění sedimentu z rybníka</t>
  </si>
  <si>
    <t>04 - SO 04  Opevnění návodního svahu a hráze rybníka</t>
  </si>
  <si>
    <t>Založení paty svahu pro pohoz lomovým kamenem včetně výkopu rýhy 0,3 m2 x 25 m</t>
  </si>
  <si>
    <t>Ochranná vrstva z geotextilie , uložená v koruně hráze</t>
  </si>
  <si>
    <t>SO 03 Sdružený objekt přelivu z rybníka</t>
  </si>
  <si>
    <t>SO 04 Opevnění svahu a koruny rybníka</t>
  </si>
  <si>
    <t>162301101</t>
  </si>
  <si>
    <t>Vodorovné přemístění do 500 m výkopku/sypaniny z horniny tř. 1 až 4</t>
  </si>
  <si>
    <t>Rozebrání starého bezpečnostního přelivu , výšky do 1,0 m vč. odvozu a ekologické likvidace</t>
  </si>
  <si>
    <t>Lože pod základ vtokového objektu otevřený výkop ze štěrkopísku</t>
  </si>
  <si>
    <t>03 - SO 03  Sdružený objekt bezpečnostního přelivu a vtoku do dešťové kanalizace</t>
  </si>
  <si>
    <t>286000001R</t>
  </si>
  <si>
    <t>Zátka z tvrdého PVC DN 300 mm</t>
  </si>
  <si>
    <t>ks</t>
  </si>
  <si>
    <t>286000002R</t>
  </si>
  <si>
    <t>286000003R</t>
  </si>
  <si>
    <t>Odříznutí zaslepeného litinového potrubí DN 200 mm tak, aby nebránil stavbě nového vtoku s lapákem písku</t>
  </si>
  <si>
    <t>Odstranění stávajících česlí na vtoku do dešťové kanalizace</t>
  </si>
  <si>
    <t>286000004R</t>
  </si>
  <si>
    <t>Výroba a montáž nových česlí na novém vtoku do dešťové kanalizace</t>
  </si>
  <si>
    <t>Kanalizační potrubí z tvrdého PVC DN 150 mm na vtoku do lapáku písku</t>
  </si>
  <si>
    <t>977151129</t>
  </si>
  <si>
    <t>Jádrový vrt diamantovými korunkami do železobetonu průměru přes 330 do 350 mm</t>
  </si>
  <si>
    <t>871373221</t>
  </si>
  <si>
    <t>Montáž Kanalizační potrubí z  PVC těsněné gumovým kroužkem otevřený výkop sklon do 20% DN 300 mm, bude sloužit jako obtok během stavby</t>
  </si>
  <si>
    <t>286112831</t>
  </si>
  <si>
    <t>Kanalizační potrubí PVC SN 12 DN  300 mm</t>
  </si>
  <si>
    <t>9771641R</t>
  </si>
  <si>
    <t>Utěsnění potrubí ve vyvrtaném otvoru do DN 350</t>
  </si>
  <si>
    <t>132201101</t>
  </si>
  <si>
    <t>Hloubení rýh šířky do 600 mm v hornině 3, objemu fo 100 m3</t>
  </si>
  <si>
    <t>286112800</t>
  </si>
  <si>
    <t>161101101</t>
  </si>
  <si>
    <t>Svislé přemístění výkopku z horniny 1-4 , hl.výkopu do 4,0 m</t>
  </si>
  <si>
    <t>1627011105R</t>
  </si>
  <si>
    <t>Vodorovné přemístění výkopku z horniny tř. 1-4 do 500 m</t>
  </si>
  <si>
    <t>Uložení výkopku na skládky</t>
  </si>
  <si>
    <t>171201211</t>
  </si>
  <si>
    <t>Poplatek za uložení odpadu z výkopku na skládce  ( skládkovné )</t>
  </si>
  <si>
    <t xml:space="preserve">    03x - Sdružený objekt přelivu a vtoku</t>
  </si>
  <si>
    <t>03x - Sdružený objekt přelivu a vtoku</t>
  </si>
  <si>
    <t>564752111</t>
  </si>
  <si>
    <t>Ochranná vrstva  z vibrovaného kamene drceného 63-125 ( 63-90 )  , tl. 15 cm , uložená do koruny hráze</t>
  </si>
  <si>
    <t>564861111</t>
  </si>
  <si>
    <t>Podklad ze štěrkodrtě ŠD tl. 200 mm</t>
  </si>
  <si>
    <t>Oprava přelivu a odbahnění rybníka Petra Jilemnického v Tachově</t>
  </si>
  <si>
    <t>Místo:  Tachov</t>
  </si>
  <si>
    <t>Projektant: Ing.Jiří Kroupa</t>
  </si>
  <si>
    <t>Objednavatel: Město Tachov</t>
  </si>
  <si>
    <t>Datum :06-2017</t>
  </si>
  <si>
    <t>IČ: 10338951</t>
  </si>
  <si>
    <t xml:space="preserve">IČ: </t>
  </si>
  <si>
    <t>Tachov</t>
  </si>
  <si>
    <t>Město Tachov</t>
  </si>
  <si>
    <t>Ing.Jiří Kroupa</t>
  </si>
  <si>
    <t>091704050</t>
  </si>
  <si>
    <t>Úklid staveniště</t>
  </si>
  <si>
    <t>091704060</t>
  </si>
  <si>
    <t>Náklady na čištění přilehlých komunikací</t>
  </si>
  <si>
    <t>Dlažba z lomového kamene na cementovou maltu s vyspárováním tl 250 mm</t>
  </si>
  <si>
    <t>Konstrukce vodních staveb z betonu u nového přelivu a vtokového objektu prostého vodostavebného C 25/30 XA2</t>
  </si>
  <si>
    <t>Ochranná vrstva  z kamene drceného 63-125 ( 63-90 )  , tl. 10 cm , uložená na návodní svah</t>
  </si>
  <si>
    <t>Doplnění kamenné rovnaniny do paty svahu a ve svahu  z kamene o hmotnosti 30-50 kg s dorovnáním tloušťky 30 cm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</si>
</sst>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2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11" fillId="0" borderId="22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0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0" fillId="0" borderId="33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4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F66A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B81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91D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91D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91D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4BC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F66A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B8129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91D4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91D4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91D4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4BC09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BE96" sqref="BE9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4" t="s">
        <v>0</v>
      </c>
      <c r="B1" s="125"/>
      <c r="C1" s="125"/>
      <c r="D1" s="126" t="s">
        <v>1</v>
      </c>
      <c r="E1" s="125"/>
      <c r="F1" s="125"/>
      <c r="G1" s="125"/>
      <c r="H1" s="125"/>
      <c r="I1" s="125"/>
      <c r="J1" s="125"/>
      <c r="K1" s="127" t="s">
        <v>255</v>
      </c>
      <c r="L1" s="127"/>
      <c r="M1" s="127"/>
      <c r="N1" s="127"/>
      <c r="O1" s="127"/>
      <c r="P1" s="127"/>
      <c r="Q1" s="127"/>
      <c r="R1" s="127"/>
      <c r="S1" s="127"/>
      <c r="T1" s="125"/>
      <c r="U1" s="125"/>
      <c r="V1" s="125"/>
      <c r="W1" s="127" t="s">
        <v>256</v>
      </c>
      <c r="X1" s="127"/>
      <c r="Y1" s="127"/>
      <c r="Z1" s="127"/>
      <c r="AA1" s="127"/>
      <c r="AB1" s="127"/>
      <c r="AC1" s="127"/>
      <c r="AD1" s="127"/>
      <c r="AE1" s="127"/>
      <c r="AF1" s="127"/>
      <c r="AG1" s="125"/>
      <c r="AH1" s="12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4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R2" s="140" t="s">
        <v>5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9" t="s">
        <v>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51" t="s">
        <v>13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65" t="s">
        <v>310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311</v>
      </c>
      <c r="K8" s="14" t="s">
        <v>20</v>
      </c>
      <c r="AK8" s="16" t="s">
        <v>314</v>
      </c>
      <c r="AN8" s="14"/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313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20</v>
      </c>
      <c r="AK11" s="16" t="s">
        <v>26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27</v>
      </c>
      <c r="AK13" s="16" t="s">
        <v>316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26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312</v>
      </c>
      <c r="AK16" s="16" t="s">
        <v>315</v>
      </c>
      <c r="AN16" s="14"/>
      <c r="AQ16" s="11"/>
      <c r="BS16" s="6" t="s">
        <v>3</v>
      </c>
    </row>
    <row r="17" spans="2:71" ht="19.5" customHeight="1">
      <c r="B17" s="10"/>
      <c r="E17" s="14" t="s">
        <v>20</v>
      </c>
      <c r="AK17" s="16" t="s">
        <v>26</v>
      </c>
      <c r="AN17" s="14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29</v>
      </c>
    </row>
    <row r="18" spans="2:71" ht="7.5" customHeight="1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6" t="s">
        <v>30</v>
      </c>
      <c r="AK19" s="16" t="s">
        <v>25</v>
      </c>
      <c r="AN19" s="14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0" ht="15.75" customHeight="1">
      <c r="B20" s="10"/>
      <c r="E20" s="14" t="s">
        <v>20</v>
      </c>
      <c r="AK20" s="16" t="s">
        <v>26</v>
      </c>
      <c r="AN20" s="14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5.75" customHeight="1">
      <c r="B22" s="10"/>
      <c r="D22" s="16" t="s">
        <v>31</v>
      </c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.75" customHeight="1">
      <c r="B23" s="10"/>
      <c r="E23" s="160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7.5" customHeight="1">
      <c r="B24" s="10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  <c r="AR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5" customHeight="1">
      <c r="B26" s="10"/>
      <c r="D26" s="18" t="s">
        <v>32</v>
      </c>
      <c r="AK26" s="161">
        <f>ROUND($AG$87,2)</f>
        <v>0</v>
      </c>
      <c r="AL26" s="141"/>
      <c r="AM26" s="141"/>
      <c r="AN26" s="141"/>
      <c r="AO26" s="141"/>
      <c r="AQ26" s="11"/>
      <c r="AR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15" customHeight="1">
      <c r="B27" s="10"/>
      <c r="D27" s="18" t="s">
        <v>33</v>
      </c>
      <c r="AK27" s="161">
        <f>ROUND($AG$94,2)</f>
        <v>0</v>
      </c>
      <c r="AL27" s="141"/>
      <c r="AM27" s="141"/>
      <c r="AN27" s="141"/>
      <c r="AO27" s="141"/>
      <c r="AQ27" s="11"/>
      <c r="AR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34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2">
        <f>ROUND($AK$26+$AK$27,2)</f>
        <v>0</v>
      </c>
      <c r="AL29" s="163"/>
      <c r="AM29" s="163"/>
      <c r="AN29" s="163"/>
      <c r="AO29" s="163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35</v>
      </c>
      <c r="F31" s="24" t="s">
        <v>36</v>
      </c>
      <c r="L31" s="155">
        <v>0.21</v>
      </c>
      <c r="M31" s="156"/>
      <c r="N31" s="156"/>
      <c r="O31" s="156"/>
      <c r="T31" s="25" t="s">
        <v>37</v>
      </c>
      <c r="W31" s="157">
        <f>ROUND($AZ$87+SUM($CD$95:$CD$95),2)</f>
        <v>0</v>
      </c>
      <c r="X31" s="156"/>
      <c r="Y31" s="156"/>
      <c r="Z31" s="156"/>
      <c r="AA31" s="156"/>
      <c r="AB31" s="156"/>
      <c r="AC31" s="156"/>
      <c r="AD31" s="156"/>
      <c r="AE31" s="156"/>
      <c r="AK31" s="157">
        <f>ROUND($AV$87+SUM($BY$95:$BY$95),2)</f>
        <v>0</v>
      </c>
      <c r="AL31" s="156"/>
      <c r="AM31" s="156"/>
      <c r="AN31" s="156"/>
      <c r="AO31" s="156"/>
      <c r="AQ31" s="26"/>
    </row>
    <row r="32" spans="2:43" s="6" customFormat="1" ht="15" customHeight="1">
      <c r="B32" s="23"/>
      <c r="F32" s="24" t="s">
        <v>38</v>
      </c>
      <c r="L32" s="155">
        <v>0.15</v>
      </c>
      <c r="M32" s="156"/>
      <c r="N32" s="156"/>
      <c r="O32" s="156"/>
      <c r="T32" s="25" t="s">
        <v>37</v>
      </c>
      <c r="W32" s="157">
        <f>ROUND($BA$87+SUM($CE$95:$CE$95),2)</f>
        <v>0</v>
      </c>
      <c r="X32" s="156"/>
      <c r="Y32" s="156"/>
      <c r="Z32" s="156"/>
      <c r="AA32" s="156"/>
      <c r="AB32" s="156"/>
      <c r="AC32" s="156"/>
      <c r="AD32" s="156"/>
      <c r="AE32" s="156"/>
      <c r="AK32" s="157">
        <f>ROUND($AW$87+SUM($BZ$95:$BZ$95),2)</f>
        <v>0</v>
      </c>
      <c r="AL32" s="156"/>
      <c r="AM32" s="156"/>
      <c r="AN32" s="156"/>
      <c r="AO32" s="156"/>
      <c r="AQ32" s="26"/>
    </row>
    <row r="33" spans="2:43" s="6" customFormat="1" ht="15" customHeight="1" hidden="1">
      <c r="B33" s="23"/>
      <c r="F33" s="24" t="s">
        <v>39</v>
      </c>
      <c r="L33" s="155">
        <v>0.21</v>
      </c>
      <c r="M33" s="156"/>
      <c r="N33" s="156"/>
      <c r="O33" s="156"/>
      <c r="T33" s="25" t="s">
        <v>37</v>
      </c>
      <c r="W33" s="157">
        <f>ROUND($BB$87+SUM($CF$95:$CF$95),2)</f>
        <v>0</v>
      </c>
      <c r="X33" s="156"/>
      <c r="Y33" s="156"/>
      <c r="Z33" s="156"/>
      <c r="AA33" s="156"/>
      <c r="AB33" s="156"/>
      <c r="AC33" s="156"/>
      <c r="AD33" s="156"/>
      <c r="AE33" s="156"/>
      <c r="AK33" s="157">
        <v>0</v>
      </c>
      <c r="AL33" s="156"/>
      <c r="AM33" s="156"/>
      <c r="AN33" s="156"/>
      <c r="AO33" s="156"/>
      <c r="AQ33" s="26"/>
    </row>
    <row r="34" spans="2:43" s="6" customFormat="1" ht="15" customHeight="1" hidden="1">
      <c r="B34" s="23"/>
      <c r="F34" s="24" t="s">
        <v>40</v>
      </c>
      <c r="L34" s="155">
        <v>0.15</v>
      </c>
      <c r="M34" s="156"/>
      <c r="N34" s="156"/>
      <c r="O34" s="156"/>
      <c r="T34" s="25" t="s">
        <v>37</v>
      </c>
      <c r="W34" s="157">
        <f>ROUND($BC$87+SUM($CG$95:$CG$95),2)</f>
        <v>0</v>
      </c>
      <c r="X34" s="156"/>
      <c r="Y34" s="156"/>
      <c r="Z34" s="156"/>
      <c r="AA34" s="156"/>
      <c r="AB34" s="156"/>
      <c r="AC34" s="156"/>
      <c r="AD34" s="156"/>
      <c r="AE34" s="156"/>
      <c r="AK34" s="157">
        <v>0</v>
      </c>
      <c r="AL34" s="156"/>
      <c r="AM34" s="156"/>
      <c r="AN34" s="156"/>
      <c r="AO34" s="156"/>
      <c r="AQ34" s="26"/>
    </row>
    <row r="35" spans="2:43" s="6" customFormat="1" ht="15" customHeight="1" hidden="1">
      <c r="B35" s="23"/>
      <c r="F35" s="24" t="s">
        <v>41</v>
      </c>
      <c r="L35" s="155">
        <v>0</v>
      </c>
      <c r="M35" s="156"/>
      <c r="N35" s="156"/>
      <c r="O35" s="156"/>
      <c r="T35" s="25" t="s">
        <v>37</v>
      </c>
      <c r="W35" s="157">
        <f>ROUND($BD$87+SUM($CH$95:$CH$95),2)</f>
        <v>0</v>
      </c>
      <c r="X35" s="156"/>
      <c r="Y35" s="156"/>
      <c r="Z35" s="156"/>
      <c r="AA35" s="156"/>
      <c r="AB35" s="156"/>
      <c r="AC35" s="156"/>
      <c r="AD35" s="156"/>
      <c r="AE35" s="156"/>
      <c r="AK35" s="157">
        <v>0</v>
      </c>
      <c r="AL35" s="156"/>
      <c r="AM35" s="156"/>
      <c r="AN35" s="156"/>
      <c r="AO35" s="156"/>
      <c r="AQ35" s="26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7"/>
      <c r="D37" s="28" t="s">
        <v>42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 t="s">
        <v>43</v>
      </c>
      <c r="U37" s="29"/>
      <c r="V37" s="29"/>
      <c r="W37" s="29"/>
      <c r="X37" s="158" t="s">
        <v>44</v>
      </c>
      <c r="Y37" s="146"/>
      <c r="Z37" s="146"/>
      <c r="AA37" s="146"/>
      <c r="AB37" s="146"/>
      <c r="AC37" s="29"/>
      <c r="AD37" s="29"/>
      <c r="AE37" s="29"/>
      <c r="AF37" s="29"/>
      <c r="AG37" s="29"/>
      <c r="AH37" s="29"/>
      <c r="AI37" s="29"/>
      <c r="AJ37" s="29"/>
      <c r="AK37" s="159">
        <f>SUM($AK$29:$AK$35)</f>
        <v>0</v>
      </c>
      <c r="AL37" s="146"/>
      <c r="AM37" s="146"/>
      <c r="AN37" s="146"/>
      <c r="AO37" s="148"/>
      <c r="AP37" s="27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1" t="s">
        <v>45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46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20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9"/>
      <c r="D58" s="36" t="s">
        <v>47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48</v>
      </c>
      <c r="S58" s="37"/>
      <c r="T58" s="37"/>
      <c r="U58" s="37"/>
      <c r="V58" s="37"/>
      <c r="W58" s="37"/>
      <c r="X58" s="37"/>
      <c r="Y58" s="37"/>
      <c r="Z58" s="39"/>
      <c r="AC58" s="36" t="s">
        <v>47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48</v>
      </c>
      <c r="AN58" s="37"/>
      <c r="AO58" s="39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1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50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20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9"/>
      <c r="D69" s="36" t="s">
        <v>47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48</v>
      </c>
      <c r="S69" s="37"/>
      <c r="T69" s="37"/>
      <c r="U69" s="37"/>
      <c r="V69" s="37"/>
      <c r="W69" s="37"/>
      <c r="X69" s="37"/>
      <c r="Y69" s="37"/>
      <c r="Z69" s="39"/>
      <c r="AC69" s="36" t="s">
        <v>47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48</v>
      </c>
      <c r="AN69" s="37"/>
      <c r="AO69" s="39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9"/>
      <c r="C76" s="149" t="s">
        <v>51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20"/>
    </row>
    <row r="77" spans="2:43" s="14" customFormat="1" ht="15" customHeight="1">
      <c r="B77" s="46"/>
      <c r="C77" s="16" t="s">
        <v>12</v>
      </c>
      <c r="L77" s="14" t="str">
        <f>$K$5</f>
        <v>01</v>
      </c>
      <c r="AQ77" s="47"/>
    </row>
    <row r="78" spans="2:43" s="48" customFormat="1" ht="37.5" customHeight="1">
      <c r="B78" s="49"/>
      <c r="C78" s="48" t="s">
        <v>14</v>
      </c>
      <c r="L78" s="150" t="str">
        <f>$K$6</f>
        <v>Oprava přelivu a odbahnění rybníka Petra Jilemnického v Tachově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Q78" s="50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1" t="s">
        <v>317</v>
      </c>
      <c r="AI80" s="16" t="s">
        <v>21</v>
      </c>
      <c r="AM80" s="52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 </v>
      </c>
      <c r="AI82" s="16" t="s">
        <v>28</v>
      </c>
      <c r="AM82" s="151" t="str">
        <f>IF($E$17="","",$E$17)</f>
        <v> </v>
      </c>
      <c r="AN82" s="144"/>
      <c r="AO82" s="144"/>
      <c r="AP82" s="144"/>
      <c r="AQ82" s="20"/>
      <c r="AS82" s="152" t="s">
        <v>52</v>
      </c>
      <c r="AT82" s="153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9"/>
      <c r="C83" s="16" t="s">
        <v>27</v>
      </c>
      <c r="L83" s="14" t="str">
        <f>IF($E$14="","",$E$14)</f>
        <v> </v>
      </c>
      <c r="AI83" s="16" t="s">
        <v>30</v>
      </c>
      <c r="AM83" s="151" t="str">
        <f>IF($E$20="","",$E$20)</f>
        <v> </v>
      </c>
      <c r="AN83" s="144"/>
      <c r="AO83" s="144"/>
      <c r="AP83" s="144"/>
      <c r="AQ83" s="20"/>
      <c r="AS83" s="154"/>
      <c r="AT83" s="144"/>
      <c r="BD83" s="53"/>
    </row>
    <row r="84" spans="2:56" s="6" customFormat="1" ht="12" customHeight="1">
      <c r="B84" s="19"/>
      <c r="AQ84" s="20"/>
      <c r="AS84" s="154"/>
      <c r="AT84" s="144"/>
      <c r="BD84" s="53"/>
    </row>
    <row r="85" spans="2:57" s="6" customFormat="1" ht="30" customHeight="1">
      <c r="B85" s="19"/>
      <c r="C85" s="145" t="s">
        <v>53</v>
      </c>
      <c r="D85" s="146"/>
      <c r="E85" s="146"/>
      <c r="F85" s="146"/>
      <c r="G85" s="146"/>
      <c r="H85" s="29"/>
      <c r="I85" s="147" t="s">
        <v>54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7" t="s">
        <v>55</v>
      </c>
      <c r="AH85" s="146"/>
      <c r="AI85" s="146"/>
      <c r="AJ85" s="146"/>
      <c r="AK85" s="146"/>
      <c r="AL85" s="146"/>
      <c r="AM85" s="146"/>
      <c r="AN85" s="147" t="s">
        <v>56</v>
      </c>
      <c r="AO85" s="146"/>
      <c r="AP85" s="148"/>
      <c r="AQ85" s="20"/>
      <c r="AS85" s="54" t="s">
        <v>57</v>
      </c>
      <c r="AT85" s="55" t="s">
        <v>58</v>
      </c>
      <c r="AU85" s="55" t="s">
        <v>59</v>
      </c>
      <c r="AV85" s="55" t="s">
        <v>60</v>
      </c>
      <c r="AW85" s="55" t="s">
        <v>61</v>
      </c>
      <c r="AX85" s="55" t="s">
        <v>62</v>
      </c>
      <c r="AY85" s="55" t="s">
        <v>63</v>
      </c>
      <c r="AZ85" s="55" t="s">
        <v>64</v>
      </c>
      <c r="BA85" s="55" t="s">
        <v>65</v>
      </c>
      <c r="BB85" s="55" t="s">
        <v>66</v>
      </c>
      <c r="BC85" s="55" t="s">
        <v>67</v>
      </c>
      <c r="BD85" s="56" t="s">
        <v>68</v>
      </c>
      <c r="BE85" s="57"/>
    </row>
    <row r="86" spans="2:56" s="6" customFormat="1" ht="12" customHeight="1">
      <c r="B86" s="19"/>
      <c r="AQ86" s="20"/>
      <c r="AS86" s="58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48" customFormat="1" ht="33" customHeight="1">
      <c r="B87" s="49"/>
      <c r="C87" s="59" t="s">
        <v>69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42">
        <f>ROUND(SUM($AG$88:$AG$92),2)</f>
        <v>0</v>
      </c>
      <c r="AH87" s="143"/>
      <c r="AI87" s="143"/>
      <c r="AJ87" s="143"/>
      <c r="AK87" s="143"/>
      <c r="AL87" s="143"/>
      <c r="AM87" s="143"/>
      <c r="AN87" s="142">
        <f>SUM($AG$87,$AT$87)</f>
        <v>0</v>
      </c>
      <c r="AO87" s="143"/>
      <c r="AP87" s="143"/>
      <c r="AQ87" s="50"/>
      <c r="AS87" s="60">
        <f>ROUND(SUM($AS$88:$AS$92),2)</f>
        <v>0</v>
      </c>
      <c r="AT87" s="61">
        <f>ROUND(SUM($AV$87:$AW$87),2)</f>
        <v>0</v>
      </c>
      <c r="AU87" s="62" t="e">
        <f>ROUND(SUM($AU$88:$AU$92),5)</f>
        <v>#REF!</v>
      </c>
      <c r="AV87" s="61">
        <f>ROUND($AZ$87*$L$31,2)</f>
        <v>0</v>
      </c>
      <c r="AW87" s="61">
        <f>ROUND($BA$87*$L$32,2)</f>
        <v>0</v>
      </c>
      <c r="AX87" s="61">
        <f>ROUND($BB$87*$L$31,2)</f>
        <v>0</v>
      </c>
      <c r="AY87" s="61">
        <f>ROUND($BC$87*$L$32,2)</f>
        <v>0</v>
      </c>
      <c r="AZ87" s="61">
        <f>ROUND(SUM($AZ$88:$AZ$92),2)</f>
        <v>0</v>
      </c>
      <c r="BA87" s="61">
        <f>ROUND(SUM($BA$88:$BA$92),2)</f>
        <v>0</v>
      </c>
      <c r="BB87" s="61">
        <f>ROUND(SUM($BB$88:$BB$92),2)</f>
        <v>0</v>
      </c>
      <c r="BC87" s="61">
        <f>ROUND(SUM($BC$88:$BC$92),2)</f>
        <v>0</v>
      </c>
      <c r="BD87" s="63">
        <f>ROUND(SUM($BD$88:$BD$92),2)</f>
        <v>0</v>
      </c>
      <c r="BS87" s="48" t="s">
        <v>70</v>
      </c>
      <c r="BT87" s="48" t="s">
        <v>71</v>
      </c>
      <c r="BU87" s="64" t="s">
        <v>72</v>
      </c>
      <c r="BV87" s="48" t="s">
        <v>73</v>
      </c>
      <c r="BW87" s="48" t="s">
        <v>74</v>
      </c>
      <c r="BX87" s="48" t="s">
        <v>75</v>
      </c>
    </row>
    <row r="88" spans="1:76" s="65" customFormat="1" ht="28.5" customHeight="1">
      <c r="A88" s="123" t="s">
        <v>257</v>
      </c>
      <c r="B88" s="66"/>
      <c r="C88" s="67"/>
      <c r="D88" s="134">
        <v>1</v>
      </c>
      <c r="E88" s="135"/>
      <c r="F88" s="135"/>
      <c r="G88" s="135"/>
      <c r="H88" s="135"/>
      <c r="I88" s="67"/>
      <c r="J88" s="134" t="s">
        <v>264</v>
      </c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6">
        <f>'01 - SO 01 '!$M$30</f>
        <v>0</v>
      </c>
      <c r="AH88" s="137"/>
      <c r="AI88" s="137"/>
      <c r="AJ88" s="137"/>
      <c r="AK88" s="137"/>
      <c r="AL88" s="137"/>
      <c r="AM88" s="137"/>
      <c r="AN88" s="136">
        <f>SUM($AG$88,$AT$88)</f>
        <v>0</v>
      </c>
      <c r="AO88" s="137"/>
      <c r="AP88" s="137"/>
      <c r="AQ88" s="68"/>
      <c r="AS88" s="69">
        <f>'01 - SO 01 '!$M$28</f>
        <v>0</v>
      </c>
      <c r="AT88" s="70">
        <f>ROUND(SUM($AV$88:$AW$88),2)</f>
        <v>0</v>
      </c>
      <c r="AU88" s="71">
        <f>'01 - SO 01 '!$W$111</f>
        <v>99.25599999999999</v>
      </c>
      <c r="AV88" s="70">
        <f>'01 - SO 01 '!$M$32</f>
        <v>0</v>
      </c>
      <c r="AW88" s="70">
        <f>'01 - SO 01 '!$M$33</f>
        <v>0</v>
      </c>
      <c r="AX88" s="70">
        <f>'01 - SO 01 '!$M$34</f>
        <v>0</v>
      </c>
      <c r="AY88" s="70">
        <f>'01 - SO 01 '!$M$35</f>
        <v>0</v>
      </c>
      <c r="AZ88" s="70">
        <f>'01 - SO 01 '!$H$32</f>
        <v>0</v>
      </c>
      <c r="BA88" s="70">
        <f>'01 - SO 01 '!$H$33</f>
        <v>0</v>
      </c>
      <c r="BB88" s="70">
        <f>'01 - SO 01 '!$H$34</f>
        <v>0</v>
      </c>
      <c r="BC88" s="70">
        <f>'01 - SO 01 '!$H$35</f>
        <v>0</v>
      </c>
      <c r="BD88" s="72">
        <f>'01 - SO 01 '!$H$36</f>
        <v>0</v>
      </c>
      <c r="BT88" s="65" t="s">
        <v>18</v>
      </c>
      <c r="BV88" s="65" t="s">
        <v>73</v>
      </c>
      <c r="BW88" s="65" t="s">
        <v>76</v>
      </c>
      <c r="BX88" s="65" t="s">
        <v>74</v>
      </c>
    </row>
    <row r="89" spans="1:76" s="65" customFormat="1" ht="28.5" customHeight="1">
      <c r="A89" s="123" t="s">
        <v>257</v>
      </c>
      <c r="B89" s="66"/>
      <c r="C89" s="67"/>
      <c r="D89" s="134">
        <v>2</v>
      </c>
      <c r="E89" s="135"/>
      <c r="F89" s="135"/>
      <c r="G89" s="135"/>
      <c r="H89" s="135"/>
      <c r="I89" s="67"/>
      <c r="J89" s="134" t="s">
        <v>265</v>
      </c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6">
        <f>'02 - SO 02 '!$M$30</f>
        <v>0</v>
      </c>
      <c r="AH89" s="137"/>
      <c r="AI89" s="137"/>
      <c r="AJ89" s="137"/>
      <c r="AK89" s="137"/>
      <c r="AL89" s="137"/>
      <c r="AM89" s="137"/>
      <c r="AN89" s="136">
        <f>SUM($AG$89,$AT$89)</f>
        <v>0</v>
      </c>
      <c r="AO89" s="137"/>
      <c r="AP89" s="137"/>
      <c r="AQ89" s="68"/>
      <c r="AS89" s="69">
        <f>'02 - SO 02 '!$M$28</f>
        <v>0</v>
      </c>
      <c r="AT89" s="70">
        <f>ROUND(SUM($AV$89:$AW$89),2)</f>
        <v>0</v>
      </c>
      <c r="AU89" s="71" t="e">
        <f>'02 - SO 02 '!$W$111</f>
        <v>#REF!</v>
      </c>
      <c r="AV89" s="70">
        <f>'02 - SO 02 '!$M$32</f>
        <v>0</v>
      </c>
      <c r="AW89" s="70">
        <f>'02 - SO 02 '!$M$33</f>
        <v>0</v>
      </c>
      <c r="AX89" s="70">
        <f>'02 - SO 02 '!$M$34</f>
        <v>0</v>
      </c>
      <c r="AY89" s="70">
        <f>'02 - SO 02 '!$M$35</f>
        <v>0</v>
      </c>
      <c r="AZ89" s="70">
        <f>'02 - SO 02 '!$H$32</f>
        <v>0</v>
      </c>
      <c r="BA89" s="70">
        <f>'02 - SO 02 '!$H$33</f>
        <v>0</v>
      </c>
      <c r="BB89" s="70">
        <f>'02 - SO 02 '!$H$34</f>
        <v>0</v>
      </c>
      <c r="BC89" s="70">
        <f>'02 - SO 02 '!$H$35</f>
        <v>0</v>
      </c>
      <c r="BD89" s="72">
        <f>'02 - SO 02 '!$H$36</f>
        <v>0</v>
      </c>
      <c r="BT89" s="65" t="s">
        <v>18</v>
      </c>
      <c r="BV89" s="65" t="s">
        <v>73</v>
      </c>
      <c r="BW89" s="65" t="s">
        <v>77</v>
      </c>
      <c r="BX89" s="65" t="s">
        <v>74</v>
      </c>
    </row>
    <row r="90" spans="1:56" s="65" customFormat="1" ht="28.5" customHeight="1">
      <c r="A90" s="123"/>
      <c r="B90" s="66"/>
      <c r="C90" s="67"/>
      <c r="D90" s="134">
        <v>3</v>
      </c>
      <c r="E90" s="135"/>
      <c r="F90" s="135"/>
      <c r="G90" s="135"/>
      <c r="H90" s="135"/>
      <c r="I90" s="67"/>
      <c r="J90" s="134" t="s">
        <v>269</v>
      </c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6">
        <v>0</v>
      </c>
      <c r="AH90" s="137"/>
      <c r="AI90" s="137"/>
      <c r="AJ90" s="137"/>
      <c r="AK90" s="137"/>
      <c r="AL90" s="137"/>
      <c r="AM90" s="137"/>
      <c r="AN90" s="136">
        <v>0</v>
      </c>
      <c r="AO90" s="137"/>
      <c r="AP90" s="137"/>
      <c r="AQ90" s="68"/>
      <c r="AS90" s="69"/>
      <c r="AT90" s="70"/>
      <c r="AU90" s="71"/>
      <c r="AV90" s="70"/>
      <c r="AW90" s="70"/>
      <c r="AX90" s="70"/>
      <c r="AY90" s="70"/>
      <c r="AZ90" s="70"/>
      <c r="BA90" s="70"/>
      <c r="BB90" s="70"/>
      <c r="BC90" s="70"/>
      <c r="BD90" s="72"/>
    </row>
    <row r="91" spans="1:56" s="65" customFormat="1" ht="28.5" customHeight="1">
      <c r="A91" s="123"/>
      <c r="B91" s="66"/>
      <c r="C91" s="67"/>
      <c r="D91" s="134">
        <v>4</v>
      </c>
      <c r="E91" s="135"/>
      <c r="F91" s="135"/>
      <c r="G91" s="135"/>
      <c r="H91" s="135"/>
      <c r="I91" s="67"/>
      <c r="J91" s="134" t="s">
        <v>270</v>
      </c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6">
        <v>0</v>
      </c>
      <c r="AH91" s="137"/>
      <c r="AI91" s="137"/>
      <c r="AJ91" s="137"/>
      <c r="AK91" s="137"/>
      <c r="AL91" s="137"/>
      <c r="AM91" s="137"/>
      <c r="AN91" s="136">
        <v>0</v>
      </c>
      <c r="AO91" s="137"/>
      <c r="AP91" s="137"/>
      <c r="AQ91" s="68"/>
      <c r="AS91" s="69"/>
      <c r="AT91" s="70"/>
      <c r="AU91" s="71"/>
      <c r="AV91" s="70"/>
      <c r="AW91" s="70"/>
      <c r="AX91" s="70"/>
      <c r="AY91" s="70"/>
      <c r="AZ91" s="70"/>
      <c r="BA91" s="70"/>
      <c r="BB91" s="70"/>
      <c r="BC91" s="70"/>
      <c r="BD91" s="72"/>
    </row>
    <row r="92" spans="1:76" s="65" customFormat="1" ht="28.5" customHeight="1">
      <c r="A92" s="123" t="s">
        <v>257</v>
      </c>
      <c r="B92" s="66"/>
      <c r="C92" s="67"/>
      <c r="D92" s="134" t="s">
        <v>78</v>
      </c>
      <c r="E92" s="135"/>
      <c r="F92" s="135"/>
      <c r="G92" s="135"/>
      <c r="H92" s="135"/>
      <c r="I92" s="67"/>
      <c r="J92" s="134" t="s">
        <v>79</v>
      </c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6">
        <f>'101 - VON'!$M$30</f>
        <v>0</v>
      </c>
      <c r="AH92" s="137"/>
      <c r="AI92" s="137"/>
      <c r="AJ92" s="137"/>
      <c r="AK92" s="137"/>
      <c r="AL92" s="137"/>
      <c r="AM92" s="137"/>
      <c r="AN92" s="136">
        <f>SUM($AG$92,$AT$92)</f>
        <v>0</v>
      </c>
      <c r="AO92" s="137"/>
      <c r="AP92" s="137"/>
      <c r="AQ92" s="68"/>
      <c r="AS92" s="73">
        <f>'101 - VON'!$M$28</f>
        <v>0</v>
      </c>
      <c r="AT92" s="74">
        <f>ROUND(SUM($AV$92:$AW$92),2)</f>
        <v>0</v>
      </c>
      <c r="AU92" s="75">
        <f>'101 - VON'!$W$115</f>
        <v>0</v>
      </c>
      <c r="AV92" s="74">
        <f>'101 - VON'!$M$32</f>
        <v>0</v>
      </c>
      <c r="AW92" s="74">
        <f>'101 - VON'!$M$33</f>
        <v>0</v>
      </c>
      <c r="AX92" s="74">
        <f>'101 - VON'!$M$34</f>
        <v>0</v>
      </c>
      <c r="AY92" s="74">
        <f>'101 - VON'!$M$35</f>
        <v>0</v>
      </c>
      <c r="AZ92" s="74">
        <f>'101 - VON'!$H$32</f>
        <v>0</v>
      </c>
      <c r="BA92" s="74">
        <f>'101 - VON'!$H$33</f>
        <v>0</v>
      </c>
      <c r="BB92" s="74">
        <f>'101 - VON'!$H$34</f>
        <v>0</v>
      </c>
      <c r="BC92" s="74">
        <f>'101 - VON'!$H$35</f>
        <v>0</v>
      </c>
      <c r="BD92" s="76">
        <f>'101 - VON'!$H$36</f>
        <v>0</v>
      </c>
      <c r="BT92" s="65" t="s">
        <v>18</v>
      </c>
      <c r="BV92" s="65" t="s">
        <v>73</v>
      </c>
      <c r="BW92" s="65" t="s">
        <v>80</v>
      </c>
      <c r="BX92" s="65" t="s">
        <v>74</v>
      </c>
    </row>
    <row r="93" spans="2:70" ht="14.25" customHeight="1">
      <c r="B93" s="10"/>
      <c r="AQ93" s="11"/>
      <c r="AR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2:49" s="6" customFormat="1" ht="30.75" customHeight="1">
      <c r="B94" s="19"/>
      <c r="C94" s="59" t="s">
        <v>81</v>
      </c>
      <c r="AG94" s="142">
        <v>0</v>
      </c>
      <c r="AH94" s="144"/>
      <c r="AI94" s="144"/>
      <c r="AJ94" s="144"/>
      <c r="AK94" s="144"/>
      <c r="AL94" s="144"/>
      <c r="AM94" s="144"/>
      <c r="AN94" s="142">
        <v>0</v>
      </c>
      <c r="AO94" s="144"/>
      <c r="AP94" s="144"/>
      <c r="AQ94" s="20"/>
      <c r="AS94" s="54" t="s">
        <v>82</v>
      </c>
      <c r="AT94" s="55" t="s">
        <v>83</v>
      </c>
      <c r="AU94" s="55" t="s">
        <v>35</v>
      </c>
      <c r="AV94" s="56" t="s">
        <v>58</v>
      </c>
      <c r="AW94" s="57"/>
    </row>
    <row r="95" spans="2:48" s="6" customFormat="1" ht="12" customHeight="1">
      <c r="B95" s="19"/>
      <c r="AQ95" s="20"/>
      <c r="AS95" s="32"/>
      <c r="AT95" s="32"/>
      <c r="AU95" s="32"/>
      <c r="AV95" s="32"/>
    </row>
    <row r="96" spans="2:43" s="6" customFormat="1" ht="30.75" customHeight="1">
      <c r="B96" s="19"/>
      <c r="C96" s="77" t="s">
        <v>84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138">
        <f>ROUND($AG$87+$AG$94,2)</f>
        <v>0</v>
      </c>
      <c r="AH96" s="139"/>
      <c r="AI96" s="139"/>
      <c r="AJ96" s="139"/>
      <c r="AK96" s="139"/>
      <c r="AL96" s="139"/>
      <c r="AM96" s="139"/>
      <c r="AN96" s="138">
        <f>$AN$87+$AN$94</f>
        <v>0</v>
      </c>
      <c r="AO96" s="139"/>
      <c r="AP96" s="139"/>
      <c r="AQ96" s="20"/>
    </row>
    <row r="97" spans="2:43" s="6" customFormat="1" ht="7.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2"/>
    </row>
  </sheetData>
  <sheetProtection/>
  <mergeCells count="61">
    <mergeCell ref="E23:AN23"/>
    <mergeCell ref="AK26:AO26"/>
    <mergeCell ref="AK27:AO27"/>
    <mergeCell ref="AK29:AO29"/>
    <mergeCell ref="C2:AP2"/>
    <mergeCell ref="C4:AP4"/>
    <mergeCell ref="K5:AO5"/>
    <mergeCell ref="K6:AO6"/>
    <mergeCell ref="AK34:AO34"/>
    <mergeCell ref="L31:O31"/>
    <mergeCell ref="W31:AE31"/>
    <mergeCell ref="AK31:AO31"/>
    <mergeCell ref="L32:O32"/>
    <mergeCell ref="W32:AE32"/>
    <mergeCell ref="AK32:AO32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N85:AP85"/>
    <mergeCell ref="C76:AP76"/>
    <mergeCell ref="L78:AO78"/>
    <mergeCell ref="AM82:AP82"/>
    <mergeCell ref="AS82:AT84"/>
    <mergeCell ref="AM83:AP83"/>
    <mergeCell ref="AG88:AM88"/>
    <mergeCell ref="D88:H88"/>
    <mergeCell ref="J88:AF88"/>
    <mergeCell ref="C85:G85"/>
    <mergeCell ref="I85:AF85"/>
    <mergeCell ref="AG85:AM85"/>
    <mergeCell ref="D89:H89"/>
    <mergeCell ref="J89:AF89"/>
    <mergeCell ref="D90:H90"/>
    <mergeCell ref="J90:AF90"/>
    <mergeCell ref="AG90:AM90"/>
    <mergeCell ref="AN90:AP90"/>
    <mergeCell ref="AR2:BE2"/>
    <mergeCell ref="AG87:AM87"/>
    <mergeCell ref="AN87:AP87"/>
    <mergeCell ref="AG94:AM94"/>
    <mergeCell ref="AN94:AP94"/>
    <mergeCell ref="AN92:AP92"/>
    <mergeCell ref="AG92:AM92"/>
    <mergeCell ref="AN88:AP88"/>
    <mergeCell ref="AN89:AP89"/>
    <mergeCell ref="AG89:AM89"/>
    <mergeCell ref="D91:H91"/>
    <mergeCell ref="J91:AF91"/>
    <mergeCell ref="AG91:AM91"/>
    <mergeCell ref="AN91:AP91"/>
    <mergeCell ref="AG96:AM96"/>
    <mergeCell ref="AN96:AP96"/>
    <mergeCell ref="D92:H92"/>
    <mergeCell ref="J92:AF9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SO 01 I. Etapa - Pří...'!C2" tooltip="01 - SO 01 I. Etapa - Pří..." display="/"/>
    <hyperlink ref="A89" location="'02 - SO 02 II. Etapa - Vl...'!C2" tooltip="02 - SO 02 II. Etapa - Vl..." display="/"/>
    <hyperlink ref="A92" location="'101 - VON'!C2" tooltip="101 - VON" display="/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AE122" sqref="AE12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258</v>
      </c>
      <c r="G1" s="127"/>
      <c r="H1" s="166" t="s">
        <v>259</v>
      </c>
      <c r="I1" s="166"/>
      <c r="J1" s="166"/>
      <c r="K1" s="166"/>
      <c r="L1" s="127" t="s">
        <v>260</v>
      </c>
      <c r="M1" s="125"/>
      <c r="N1" s="125"/>
      <c r="O1" s="126" t="s">
        <v>85</v>
      </c>
      <c r="P1" s="125"/>
      <c r="Q1" s="125"/>
      <c r="R1" s="125"/>
      <c r="S1" s="127" t="s">
        <v>261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40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49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7" t="str">
        <f>'Rekapitulace stavby'!$K$6</f>
        <v>Oprava přelivu a odbahnění rybníka Petra Jilemnického v Tachově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33.75" customHeight="1">
      <c r="B7" s="19"/>
      <c r="D7" s="15" t="s">
        <v>88</v>
      </c>
      <c r="F7" s="165" t="s">
        <v>262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8"/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1">
        <f>IF('Rekapitulace stavby'!$AN$10="","",'Rekapitulace stavby'!$AN$10)</f>
      </c>
      <c r="P11" s="14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26</v>
      </c>
      <c r="O12" s="151">
        <f>IF('Rekapitulace stavby'!$AN$11="","",'Rekapitulace stavby'!$AN$11)</f>
      </c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25</v>
      </c>
      <c r="O14" s="151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26</v>
      </c>
      <c r="O15" s="151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25</v>
      </c>
      <c r="O17" s="151">
        <f>IF('Rekapitulace stavby'!$AN$16="","",'Rekapitulace stavby'!$AN$16)</f>
      </c>
      <c r="P17" s="14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26</v>
      </c>
      <c r="O18" s="151">
        <f>IF('Rekapitulace stavby'!$AN$17="","",'Rekapitulace stavby'!$AN$17)</f>
      </c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30</v>
      </c>
      <c r="M20" s="16" t="s">
        <v>25</v>
      </c>
      <c r="O20" s="151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51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31</v>
      </c>
      <c r="R23" s="20"/>
    </row>
    <row r="24" spans="2:18" s="78" customFormat="1" ht="15.75" customHeight="1">
      <c r="B24" s="79"/>
      <c r="E24" s="160"/>
      <c r="F24" s="185"/>
      <c r="G24" s="185"/>
      <c r="H24" s="185"/>
      <c r="I24" s="185"/>
      <c r="J24" s="185"/>
      <c r="K24" s="185"/>
      <c r="L24" s="185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>
      <c r="B27" s="19"/>
      <c r="D27" s="81" t="s">
        <v>89</v>
      </c>
      <c r="M27" s="161">
        <f>$N$88</f>
        <v>0</v>
      </c>
      <c r="N27" s="144"/>
      <c r="O27" s="144"/>
      <c r="P27" s="144"/>
      <c r="R27" s="20"/>
    </row>
    <row r="28" spans="2:18" s="6" customFormat="1" ht="15" customHeight="1">
      <c r="B28" s="19"/>
      <c r="D28" s="18" t="s">
        <v>90</v>
      </c>
      <c r="M28" s="161">
        <f>$N$92</f>
        <v>0</v>
      </c>
      <c r="N28" s="144"/>
      <c r="O28" s="144"/>
      <c r="P28" s="14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34</v>
      </c>
      <c r="M30" s="184">
        <f>ROUND($M$27+$M$28,2)</f>
        <v>0</v>
      </c>
      <c r="N30" s="144"/>
      <c r="O30" s="144"/>
      <c r="P30" s="144"/>
      <c r="R30" s="20"/>
    </row>
    <row r="31" spans="2:18" s="6" customFormat="1" ht="7.5" customHeight="1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>
      <c r="B32" s="19"/>
      <c r="D32" s="24" t="s">
        <v>35</v>
      </c>
      <c r="E32" s="24" t="s">
        <v>36</v>
      </c>
      <c r="F32" s="83">
        <v>0.21</v>
      </c>
      <c r="G32" s="84" t="s">
        <v>37</v>
      </c>
      <c r="H32" s="183">
        <f>ROUND((SUM($BE$92:$BE$93)+SUM($BE$111:$BE$126)),2)</f>
        <v>0</v>
      </c>
      <c r="I32" s="144"/>
      <c r="J32" s="144"/>
      <c r="M32" s="183">
        <f>ROUND(ROUND((SUM($BE$92:$BE$93)+SUM($BE$111:$BE$126)),2)*$F$32,2)</f>
        <v>0</v>
      </c>
      <c r="N32" s="144"/>
      <c r="O32" s="144"/>
      <c r="P32" s="144"/>
      <c r="R32" s="20"/>
    </row>
    <row r="33" spans="2:18" s="6" customFormat="1" ht="15" customHeight="1">
      <c r="B33" s="19"/>
      <c r="E33" s="24" t="s">
        <v>38</v>
      </c>
      <c r="F33" s="83">
        <v>0.15</v>
      </c>
      <c r="G33" s="84" t="s">
        <v>37</v>
      </c>
      <c r="H33" s="183">
        <f>ROUND((SUM($BF$92:$BF$93)+SUM($BF$111:$BF$126)),2)</f>
        <v>0</v>
      </c>
      <c r="I33" s="144"/>
      <c r="J33" s="144"/>
      <c r="M33" s="183">
        <f>ROUND(ROUND((SUM($BF$92:$BF$93)+SUM($BF$111:$BF$126)),2)*$F$33,2)</f>
        <v>0</v>
      </c>
      <c r="N33" s="144"/>
      <c r="O33" s="144"/>
      <c r="P33" s="144"/>
      <c r="R33" s="20"/>
    </row>
    <row r="34" spans="2:18" s="6" customFormat="1" ht="15" customHeight="1" hidden="1">
      <c r="B34" s="19"/>
      <c r="E34" s="24" t="s">
        <v>39</v>
      </c>
      <c r="F34" s="83">
        <v>0.21</v>
      </c>
      <c r="G34" s="84" t="s">
        <v>37</v>
      </c>
      <c r="H34" s="183">
        <f>ROUND((SUM($BG$92:$BG$93)+SUM($BG$111:$BG$126)),2)</f>
        <v>0</v>
      </c>
      <c r="I34" s="144"/>
      <c r="J34" s="144"/>
      <c r="M34" s="183">
        <v>0</v>
      </c>
      <c r="N34" s="144"/>
      <c r="O34" s="144"/>
      <c r="P34" s="144"/>
      <c r="R34" s="20"/>
    </row>
    <row r="35" spans="2:18" s="6" customFormat="1" ht="15" customHeight="1" hidden="1">
      <c r="B35" s="19"/>
      <c r="E35" s="24" t="s">
        <v>40</v>
      </c>
      <c r="F35" s="83">
        <v>0.15</v>
      </c>
      <c r="G35" s="84" t="s">
        <v>37</v>
      </c>
      <c r="H35" s="183">
        <f>ROUND((SUM($BH$92:$BH$93)+SUM($BH$111:$BH$126)),2)</f>
        <v>0</v>
      </c>
      <c r="I35" s="144"/>
      <c r="J35" s="144"/>
      <c r="M35" s="183">
        <v>0</v>
      </c>
      <c r="N35" s="144"/>
      <c r="O35" s="144"/>
      <c r="P35" s="144"/>
      <c r="R35" s="20"/>
    </row>
    <row r="36" spans="2:18" s="6" customFormat="1" ht="15" customHeight="1" hidden="1">
      <c r="B36" s="19"/>
      <c r="E36" s="24" t="s">
        <v>41</v>
      </c>
      <c r="F36" s="83">
        <v>0</v>
      </c>
      <c r="G36" s="84" t="s">
        <v>37</v>
      </c>
      <c r="H36" s="183">
        <f>ROUND((SUM($BI$92:$BI$93)+SUM($BI$111:$BI$126)),2)</f>
        <v>0</v>
      </c>
      <c r="I36" s="144"/>
      <c r="J36" s="144"/>
      <c r="M36" s="183">
        <v>0</v>
      </c>
      <c r="N36" s="144"/>
      <c r="O36" s="144"/>
      <c r="P36" s="14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7"/>
      <c r="D38" s="28" t="s">
        <v>42</v>
      </c>
      <c r="E38" s="29"/>
      <c r="F38" s="29"/>
      <c r="G38" s="85" t="s">
        <v>43</v>
      </c>
      <c r="H38" s="30" t="s">
        <v>44</v>
      </c>
      <c r="I38" s="29"/>
      <c r="J38" s="29"/>
      <c r="K38" s="29"/>
      <c r="L38" s="159">
        <f>SUM($M$30:$M$36)</f>
        <v>0</v>
      </c>
      <c r="M38" s="146"/>
      <c r="N38" s="146"/>
      <c r="O38" s="146"/>
      <c r="P38" s="148"/>
      <c r="Q38" s="27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1" t="s">
        <v>45</v>
      </c>
      <c r="E50" s="32"/>
      <c r="F50" s="32"/>
      <c r="G50" s="32"/>
      <c r="H50" s="33"/>
      <c r="J50" s="31" t="s">
        <v>46</v>
      </c>
      <c r="K50" s="32"/>
      <c r="L50" s="32"/>
      <c r="M50" s="32"/>
      <c r="N50" s="32"/>
      <c r="O50" s="32"/>
      <c r="P50" s="33"/>
      <c r="R50" s="20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47</v>
      </c>
      <c r="E59" s="37"/>
      <c r="F59" s="37"/>
      <c r="G59" s="38" t="s">
        <v>48</v>
      </c>
      <c r="H59" s="39"/>
      <c r="J59" s="36" t="s">
        <v>47</v>
      </c>
      <c r="K59" s="37"/>
      <c r="L59" s="37"/>
      <c r="M59" s="37"/>
      <c r="N59" s="38" t="s">
        <v>48</v>
      </c>
      <c r="O59" s="37"/>
      <c r="P59" s="39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1" t="s">
        <v>49</v>
      </c>
      <c r="E61" s="32"/>
      <c r="F61" s="32"/>
      <c r="G61" s="32"/>
      <c r="H61" s="33"/>
      <c r="J61" s="31" t="s">
        <v>50</v>
      </c>
      <c r="K61" s="32"/>
      <c r="L61" s="32"/>
      <c r="M61" s="32"/>
      <c r="N61" s="32"/>
      <c r="O61" s="32"/>
      <c r="P61" s="33"/>
      <c r="R61" s="20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47</v>
      </c>
      <c r="E70" s="37"/>
      <c r="F70" s="37"/>
      <c r="G70" s="38" t="s">
        <v>48</v>
      </c>
      <c r="H70" s="39"/>
      <c r="J70" s="36" t="s">
        <v>47</v>
      </c>
      <c r="K70" s="37"/>
      <c r="L70" s="37"/>
      <c r="M70" s="37"/>
      <c r="N70" s="38" t="s">
        <v>48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49" t="s">
        <v>91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7" t="str">
        <f>$F$6</f>
        <v>Oprava přelivu a odbahnění rybníka Petra Jilemnického v Tachově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8" t="s">
        <v>88</v>
      </c>
      <c r="F79" s="150" t="str">
        <f>$F$7</f>
        <v>01 - SO 01 Kácení stromů a křovin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8">
        <f>IF($O$9="","",$O$9)</f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 </v>
      </c>
      <c r="K83" s="16" t="s">
        <v>28</v>
      </c>
      <c r="M83" s="151" t="str">
        <f>$E$18</f>
        <v> </v>
      </c>
      <c r="N83" s="144"/>
      <c r="O83" s="144"/>
      <c r="P83" s="144"/>
      <c r="Q83" s="144"/>
      <c r="R83" s="20"/>
    </row>
    <row r="84" spans="2:18" s="6" customFormat="1" ht="15" customHeight="1">
      <c r="B84" s="19"/>
      <c r="C84" s="16" t="s">
        <v>27</v>
      </c>
      <c r="F84" s="14" t="str">
        <f>IF($E$15="","",$E$15)</f>
        <v> </v>
      </c>
      <c r="K84" s="16" t="s">
        <v>30</v>
      </c>
      <c r="M84" s="151" t="str">
        <f>$E$21</f>
        <v> </v>
      </c>
      <c r="N84" s="144"/>
      <c r="O84" s="144"/>
      <c r="P84" s="144"/>
      <c r="Q84" s="14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2" t="s">
        <v>92</v>
      </c>
      <c r="D86" s="139"/>
      <c r="E86" s="139"/>
      <c r="F86" s="139"/>
      <c r="G86" s="139"/>
      <c r="H86" s="27"/>
      <c r="I86" s="27"/>
      <c r="J86" s="27"/>
      <c r="K86" s="27"/>
      <c r="L86" s="27"/>
      <c r="M86" s="27"/>
      <c r="N86" s="182" t="s">
        <v>93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94</v>
      </c>
      <c r="N88" s="142">
        <f>$N$111</f>
        <v>0</v>
      </c>
      <c r="O88" s="144"/>
      <c r="P88" s="144"/>
      <c r="Q88" s="144"/>
      <c r="R88" s="20"/>
      <c r="AU88" s="6" t="s">
        <v>95</v>
      </c>
    </row>
    <row r="89" spans="2:18" s="64" customFormat="1" ht="25.5" customHeight="1">
      <c r="B89" s="86"/>
      <c r="D89" s="87" t="s">
        <v>96</v>
      </c>
      <c r="N89" s="179">
        <f>$N$112</f>
        <v>0</v>
      </c>
      <c r="O89" s="180"/>
      <c r="P89" s="180"/>
      <c r="Q89" s="180"/>
      <c r="R89" s="88"/>
    </row>
    <row r="90" spans="2:18" s="81" customFormat="1" ht="21" customHeight="1">
      <c r="B90" s="89"/>
      <c r="D90" s="90" t="s">
        <v>97</v>
      </c>
      <c r="N90" s="181">
        <f>$N$113</f>
        <v>0</v>
      </c>
      <c r="O90" s="180"/>
      <c r="P90" s="180"/>
      <c r="Q90" s="180"/>
      <c r="R90" s="91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59" t="s">
        <v>98</v>
      </c>
      <c r="N92" s="142">
        <v>0</v>
      </c>
      <c r="O92" s="144"/>
      <c r="P92" s="144"/>
      <c r="Q92" s="144"/>
      <c r="R92" s="20"/>
      <c r="T92" s="92"/>
      <c r="U92" s="93" t="s">
        <v>35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7" t="s">
        <v>84</v>
      </c>
      <c r="D94" s="27"/>
      <c r="E94" s="27"/>
      <c r="F94" s="27"/>
      <c r="G94" s="27"/>
      <c r="H94" s="27"/>
      <c r="I94" s="27"/>
      <c r="J94" s="27"/>
      <c r="K94" s="27"/>
      <c r="L94" s="138">
        <f>ROUND(SUM($N$88+$N$92),2)</f>
        <v>0</v>
      </c>
      <c r="M94" s="139"/>
      <c r="N94" s="139"/>
      <c r="O94" s="139"/>
      <c r="P94" s="139"/>
      <c r="Q94" s="139"/>
      <c r="R94" s="20"/>
    </row>
    <row r="95" spans="2:18" s="6" customFormat="1" ht="7.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18" s="6" customFormat="1" ht="7.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18" s="6" customFormat="1" ht="37.5" customHeight="1">
      <c r="B100" s="19"/>
      <c r="C100" s="149" t="s">
        <v>99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14</v>
      </c>
      <c r="F102" s="177" t="str">
        <f>$F$6</f>
        <v>Oprava přelivu a odbahnění rybníka Petra Jilemnického v Tachově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R102" s="20"/>
    </row>
    <row r="103" spans="2:18" s="6" customFormat="1" ht="37.5" customHeight="1">
      <c r="B103" s="19"/>
      <c r="C103" s="48" t="s">
        <v>88</v>
      </c>
      <c r="F103" s="150" t="str">
        <f>$F$7</f>
        <v>01 - SO 01 Kácení stromů a křovin</v>
      </c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19</v>
      </c>
      <c r="F105" s="14" t="str">
        <f>$F$9</f>
        <v> </v>
      </c>
      <c r="K105" s="16" t="s">
        <v>21</v>
      </c>
      <c r="M105" s="178">
        <f>IF($O$9="","",$O$9)</f>
      </c>
      <c r="N105" s="144"/>
      <c r="O105" s="144"/>
      <c r="P105" s="144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24</v>
      </c>
      <c r="F107" s="14" t="str">
        <f>$E$12</f>
        <v> </v>
      </c>
      <c r="K107" s="16" t="s">
        <v>28</v>
      </c>
      <c r="M107" s="151" t="str">
        <f>$E$18</f>
        <v> </v>
      </c>
      <c r="N107" s="144"/>
      <c r="O107" s="144"/>
      <c r="P107" s="144"/>
      <c r="Q107" s="144"/>
      <c r="R107" s="20"/>
    </row>
    <row r="108" spans="2:18" s="6" customFormat="1" ht="15" customHeight="1">
      <c r="B108" s="19"/>
      <c r="C108" s="16" t="s">
        <v>27</v>
      </c>
      <c r="F108" s="14" t="str">
        <f>IF($E$15="","",$E$15)</f>
        <v> </v>
      </c>
      <c r="K108" s="16" t="s">
        <v>30</v>
      </c>
      <c r="M108" s="151" t="str">
        <f>$E$21</f>
        <v> </v>
      </c>
      <c r="N108" s="144"/>
      <c r="O108" s="144"/>
      <c r="P108" s="144"/>
      <c r="Q108" s="144"/>
      <c r="R108" s="20"/>
    </row>
    <row r="109" spans="2:18" s="6" customFormat="1" ht="11.25" customHeight="1">
      <c r="B109" s="19"/>
      <c r="R109" s="20"/>
    </row>
    <row r="110" spans="2:27" s="94" customFormat="1" ht="30" customHeight="1">
      <c r="B110" s="95"/>
      <c r="C110" s="96" t="s">
        <v>100</v>
      </c>
      <c r="D110" s="97" t="s">
        <v>101</v>
      </c>
      <c r="E110" s="97" t="s">
        <v>53</v>
      </c>
      <c r="F110" s="174" t="s">
        <v>102</v>
      </c>
      <c r="G110" s="175"/>
      <c r="H110" s="175"/>
      <c r="I110" s="175"/>
      <c r="J110" s="97" t="s">
        <v>103</v>
      </c>
      <c r="K110" s="97" t="s">
        <v>104</v>
      </c>
      <c r="L110" s="174" t="s">
        <v>105</v>
      </c>
      <c r="M110" s="175"/>
      <c r="N110" s="174" t="s">
        <v>106</v>
      </c>
      <c r="O110" s="175"/>
      <c r="P110" s="175"/>
      <c r="Q110" s="176"/>
      <c r="R110" s="98"/>
      <c r="T110" s="54" t="s">
        <v>107</v>
      </c>
      <c r="U110" s="55" t="s">
        <v>35</v>
      </c>
      <c r="V110" s="55" t="s">
        <v>108</v>
      </c>
      <c r="W110" s="55" t="s">
        <v>109</v>
      </c>
      <c r="X110" s="55" t="s">
        <v>110</v>
      </c>
      <c r="Y110" s="55" t="s">
        <v>111</v>
      </c>
      <c r="Z110" s="55" t="s">
        <v>112</v>
      </c>
      <c r="AA110" s="56" t="s">
        <v>113</v>
      </c>
    </row>
    <row r="111" spans="2:63" s="6" customFormat="1" ht="30" customHeight="1">
      <c r="B111" s="19"/>
      <c r="C111" s="59" t="s">
        <v>89</v>
      </c>
      <c r="N111" s="167">
        <f>$BK$111</f>
        <v>0</v>
      </c>
      <c r="O111" s="144"/>
      <c r="P111" s="144"/>
      <c r="Q111" s="144"/>
      <c r="R111" s="20"/>
      <c r="T111" s="58"/>
      <c r="U111" s="32"/>
      <c r="V111" s="32"/>
      <c r="W111" s="99">
        <f>$W$112</f>
        <v>99.25599999999999</v>
      </c>
      <c r="X111" s="32"/>
      <c r="Y111" s="99">
        <f>$Y$112</f>
        <v>0.027320000000000004</v>
      </c>
      <c r="Z111" s="32"/>
      <c r="AA111" s="100">
        <f>$AA$112</f>
        <v>0</v>
      </c>
      <c r="AT111" s="6" t="s">
        <v>70</v>
      </c>
      <c r="AU111" s="6" t="s">
        <v>95</v>
      </c>
      <c r="BK111" s="101">
        <f>$BK$112</f>
        <v>0</v>
      </c>
    </row>
    <row r="112" spans="2:63" s="102" customFormat="1" ht="37.5" customHeight="1">
      <c r="B112" s="103"/>
      <c r="D112" s="104" t="s">
        <v>96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168">
        <f>$BK$112</f>
        <v>0</v>
      </c>
      <c r="O112" s="169"/>
      <c r="P112" s="169"/>
      <c r="Q112" s="169"/>
      <c r="R112" s="106"/>
      <c r="T112" s="107"/>
      <c r="W112" s="108">
        <f>$W$113</f>
        <v>99.25599999999999</v>
      </c>
      <c r="Y112" s="108">
        <f>$Y$113</f>
        <v>0.027320000000000004</v>
      </c>
      <c r="AA112" s="109">
        <f>$AA$113</f>
        <v>0</v>
      </c>
      <c r="AR112" s="105" t="s">
        <v>18</v>
      </c>
      <c r="AT112" s="105" t="s">
        <v>70</v>
      </c>
      <c r="AU112" s="105" t="s">
        <v>71</v>
      </c>
      <c r="AY112" s="105" t="s">
        <v>114</v>
      </c>
      <c r="BK112" s="110">
        <f>$BK$113</f>
        <v>0</v>
      </c>
    </row>
    <row r="113" spans="2:63" s="102" customFormat="1" ht="21" customHeight="1">
      <c r="B113" s="103"/>
      <c r="D113" s="111" t="s">
        <v>97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70">
        <f>$BK$113</f>
        <v>0</v>
      </c>
      <c r="O113" s="169"/>
      <c r="P113" s="169"/>
      <c r="Q113" s="169"/>
      <c r="R113" s="106"/>
      <c r="T113" s="107"/>
      <c r="W113" s="108">
        <f>SUM($W$114:$W$126)</f>
        <v>99.25599999999999</v>
      </c>
      <c r="Y113" s="108">
        <f>SUM($Y$114:$Y$126)</f>
        <v>0.027320000000000004</v>
      </c>
      <c r="AA113" s="109">
        <f>SUM($AA$114:$AA$126)</f>
        <v>0</v>
      </c>
      <c r="AR113" s="105" t="s">
        <v>18</v>
      </c>
      <c r="AT113" s="105" t="s">
        <v>70</v>
      </c>
      <c r="AU113" s="105" t="s">
        <v>18</v>
      </c>
      <c r="AY113" s="105" t="s">
        <v>114</v>
      </c>
      <c r="BK113" s="110">
        <f>SUM($BK$114:$BK$126)</f>
        <v>0</v>
      </c>
    </row>
    <row r="114" spans="2:65" s="6" customFormat="1" ht="27" customHeight="1">
      <c r="B114" s="19"/>
      <c r="C114" s="112" t="s">
        <v>18</v>
      </c>
      <c r="D114" s="112" t="s">
        <v>115</v>
      </c>
      <c r="E114" s="113" t="s">
        <v>116</v>
      </c>
      <c r="F114" s="171" t="s">
        <v>117</v>
      </c>
      <c r="G114" s="172"/>
      <c r="H114" s="172"/>
      <c r="I114" s="172"/>
      <c r="J114" s="114" t="s">
        <v>118</v>
      </c>
      <c r="K114" s="115">
        <v>146</v>
      </c>
      <c r="L114" s="173">
        <v>0</v>
      </c>
      <c r="M114" s="172"/>
      <c r="N114" s="173">
        <f>ROUND($L$114*$K$114,2)</f>
        <v>0</v>
      </c>
      <c r="O114" s="172"/>
      <c r="P114" s="172"/>
      <c r="Q114" s="172"/>
      <c r="R114" s="20"/>
      <c r="T114" s="116"/>
      <c r="U114" s="25" t="s">
        <v>36</v>
      </c>
      <c r="V114" s="117">
        <v>0.172</v>
      </c>
      <c r="W114" s="117">
        <f>$V$114*$K$114</f>
        <v>25.112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119</v>
      </c>
      <c r="AT114" s="6" t="s">
        <v>115</v>
      </c>
      <c r="AU114" s="6" t="s">
        <v>86</v>
      </c>
      <c r="AY114" s="6" t="s">
        <v>114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6" t="s">
        <v>18</v>
      </c>
      <c r="BK114" s="119">
        <f>ROUND($L$114*$K$114,2)</f>
        <v>0</v>
      </c>
      <c r="BL114" s="6" t="s">
        <v>119</v>
      </c>
      <c r="BM114" s="6" t="s">
        <v>120</v>
      </c>
    </row>
    <row r="115" spans="2:65" s="6" customFormat="1" ht="27" customHeight="1">
      <c r="B115" s="19"/>
      <c r="C115" s="112" t="s">
        <v>86</v>
      </c>
      <c r="D115" s="112" t="s">
        <v>115</v>
      </c>
      <c r="E115" s="113" t="s">
        <v>121</v>
      </c>
      <c r="F115" s="171" t="s">
        <v>122</v>
      </c>
      <c r="G115" s="172"/>
      <c r="H115" s="172"/>
      <c r="I115" s="172"/>
      <c r="J115" s="114" t="s">
        <v>118</v>
      </c>
      <c r="K115" s="115">
        <v>146</v>
      </c>
      <c r="L115" s="173">
        <v>0</v>
      </c>
      <c r="M115" s="172"/>
      <c r="N115" s="173">
        <f>ROUND($L$115*$K$115,2)</f>
        <v>0</v>
      </c>
      <c r="O115" s="172"/>
      <c r="P115" s="172"/>
      <c r="Q115" s="172"/>
      <c r="R115" s="20"/>
      <c r="T115" s="116"/>
      <c r="U115" s="25" t="s">
        <v>36</v>
      </c>
      <c r="V115" s="117">
        <v>0.07</v>
      </c>
      <c r="W115" s="117">
        <f>$V$115*$K$115</f>
        <v>10.22</v>
      </c>
      <c r="X115" s="117">
        <v>0.00018</v>
      </c>
      <c r="Y115" s="117">
        <f>$X$115*$K$115</f>
        <v>0.02628</v>
      </c>
      <c r="Z115" s="117">
        <v>0</v>
      </c>
      <c r="AA115" s="118">
        <f>$Z$115*$K$115</f>
        <v>0</v>
      </c>
      <c r="AR115" s="6" t="s">
        <v>119</v>
      </c>
      <c r="AT115" s="6" t="s">
        <v>115</v>
      </c>
      <c r="AU115" s="6" t="s">
        <v>86</v>
      </c>
      <c r="AY115" s="6" t="s">
        <v>114</v>
      </c>
      <c r="BE115" s="119">
        <f>IF($U$115="základní",$N$115,0)</f>
        <v>0</v>
      </c>
      <c r="BF115" s="119">
        <f>IF($U$115="snížená",$N$115,0)</f>
        <v>0</v>
      </c>
      <c r="BG115" s="119">
        <f>IF($U$115="zákl. přenesená",$N$115,0)</f>
        <v>0</v>
      </c>
      <c r="BH115" s="119">
        <f>IF($U$115="sníž. přenesená",$N$115,0)</f>
        <v>0</v>
      </c>
      <c r="BI115" s="119">
        <f>IF($U$115="nulová",$N$115,0)</f>
        <v>0</v>
      </c>
      <c r="BJ115" s="6" t="s">
        <v>18</v>
      </c>
      <c r="BK115" s="119">
        <f>ROUND($L$115*$K$115,2)</f>
        <v>0</v>
      </c>
      <c r="BL115" s="6" t="s">
        <v>119</v>
      </c>
      <c r="BM115" s="6" t="s">
        <v>123</v>
      </c>
    </row>
    <row r="116" spans="2:65" s="6" customFormat="1" ht="15.75" customHeight="1">
      <c r="B116" s="19"/>
      <c r="C116" s="112">
        <v>3</v>
      </c>
      <c r="D116" s="112" t="s">
        <v>115</v>
      </c>
      <c r="E116" s="113" t="s">
        <v>127</v>
      </c>
      <c r="F116" s="171" t="s">
        <v>128</v>
      </c>
      <c r="G116" s="172"/>
      <c r="H116" s="172"/>
      <c r="I116" s="172"/>
      <c r="J116" s="114" t="s">
        <v>125</v>
      </c>
      <c r="K116" s="115">
        <v>8</v>
      </c>
      <c r="L116" s="173">
        <v>0</v>
      </c>
      <c r="M116" s="172"/>
      <c r="N116" s="173">
        <f>ROUND($L$116*$K$116,2)</f>
        <v>0</v>
      </c>
      <c r="O116" s="172"/>
      <c r="P116" s="172"/>
      <c r="Q116" s="172"/>
      <c r="R116" s="20"/>
      <c r="T116" s="116"/>
      <c r="U116" s="25" t="s">
        <v>36</v>
      </c>
      <c r="V116" s="117">
        <v>0.49</v>
      </c>
      <c r="W116" s="117">
        <f>$V$116*$K$116</f>
        <v>3.92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119</v>
      </c>
      <c r="AT116" s="6" t="s">
        <v>115</v>
      </c>
      <c r="AU116" s="6" t="s">
        <v>86</v>
      </c>
      <c r="AY116" s="6" t="s">
        <v>114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18</v>
      </c>
      <c r="BK116" s="119">
        <f>ROUND($L$116*$K$116,2)</f>
        <v>0</v>
      </c>
      <c r="BL116" s="6" t="s">
        <v>119</v>
      </c>
      <c r="BM116" s="6" t="s">
        <v>129</v>
      </c>
    </row>
    <row r="117" spans="2:65" s="6" customFormat="1" ht="15.75" customHeight="1">
      <c r="B117" s="19"/>
      <c r="C117" s="112">
        <v>4</v>
      </c>
      <c r="D117" s="112" t="s">
        <v>115</v>
      </c>
      <c r="E117" s="113" t="s">
        <v>130</v>
      </c>
      <c r="F117" s="171" t="s">
        <v>131</v>
      </c>
      <c r="G117" s="172"/>
      <c r="H117" s="172"/>
      <c r="I117" s="172"/>
      <c r="J117" s="114" t="s">
        <v>125</v>
      </c>
      <c r="K117" s="115">
        <v>5</v>
      </c>
      <c r="L117" s="173">
        <v>0</v>
      </c>
      <c r="M117" s="172"/>
      <c r="N117" s="173">
        <f>ROUND($L$117*$K$117,2)</f>
        <v>0</v>
      </c>
      <c r="O117" s="172"/>
      <c r="P117" s="172"/>
      <c r="Q117" s="172"/>
      <c r="R117" s="20"/>
      <c r="T117" s="116"/>
      <c r="U117" s="25" t="s">
        <v>36</v>
      </c>
      <c r="V117" s="117">
        <v>0.88</v>
      </c>
      <c r="W117" s="117">
        <f>$V$117*$K$117</f>
        <v>4.4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6" t="s">
        <v>119</v>
      </c>
      <c r="AT117" s="6" t="s">
        <v>115</v>
      </c>
      <c r="AU117" s="6" t="s">
        <v>86</v>
      </c>
      <c r="AY117" s="6" t="s">
        <v>114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6" t="s">
        <v>18</v>
      </c>
      <c r="BK117" s="119">
        <f>ROUND($L$117*$K$117,2)</f>
        <v>0</v>
      </c>
      <c r="BL117" s="6" t="s">
        <v>119</v>
      </c>
      <c r="BM117" s="6" t="s">
        <v>132</v>
      </c>
    </row>
    <row r="118" spans="2:65" s="6" customFormat="1" ht="15.75" customHeight="1">
      <c r="B118" s="19"/>
      <c r="C118" s="112">
        <v>5</v>
      </c>
      <c r="D118" s="112" t="s">
        <v>115</v>
      </c>
      <c r="E118" s="113" t="s">
        <v>133</v>
      </c>
      <c r="F118" s="171" t="s">
        <v>134</v>
      </c>
      <c r="G118" s="172"/>
      <c r="H118" s="172"/>
      <c r="I118" s="172"/>
      <c r="J118" s="114" t="s">
        <v>125</v>
      </c>
      <c r="K118" s="115">
        <v>8</v>
      </c>
      <c r="L118" s="173">
        <v>0</v>
      </c>
      <c r="M118" s="172"/>
      <c r="N118" s="173">
        <f>ROUND($L$118*$K$118,2)</f>
        <v>0</v>
      </c>
      <c r="O118" s="172"/>
      <c r="P118" s="172"/>
      <c r="Q118" s="172"/>
      <c r="R118" s="20"/>
      <c r="T118" s="116"/>
      <c r="U118" s="25" t="s">
        <v>36</v>
      </c>
      <c r="V118" s="117">
        <v>0.659</v>
      </c>
      <c r="W118" s="117">
        <f>$V$118*$K$118</f>
        <v>5.272</v>
      </c>
      <c r="X118" s="117">
        <v>8E-05</v>
      </c>
      <c r="Y118" s="117">
        <f>$X$118*$K$118</f>
        <v>0.00064</v>
      </c>
      <c r="Z118" s="117">
        <v>0</v>
      </c>
      <c r="AA118" s="118">
        <f>$Z$118*$K$118</f>
        <v>0</v>
      </c>
      <c r="AR118" s="6" t="s">
        <v>119</v>
      </c>
      <c r="AT118" s="6" t="s">
        <v>115</v>
      </c>
      <c r="AU118" s="6" t="s">
        <v>86</v>
      </c>
      <c r="AY118" s="6" t="s">
        <v>114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18</v>
      </c>
      <c r="BK118" s="119">
        <f>ROUND($L$118*$K$118,2)</f>
        <v>0</v>
      </c>
      <c r="BL118" s="6" t="s">
        <v>119</v>
      </c>
      <c r="BM118" s="6" t="s">
        <v>135</v>
      </c>
    </row>
    <row r="119" spans="2:65" s="6" customFormat="1" ht="15.75" customHeight="1">
      <c r="B119" s="19"/>
      <c r="C119" s="112">
        <v>6</v>
      </c>
      <c r="D119" s="112" t="s">
        <v>115</v>
      </c>
      <c r="E119" s="113" t="s">
        <v>136</v>
      </c>
      <c r="F119" s="171" t="s">
        <v>137</v>
      </c>
      <c r="G119" s="172"/>
      <c r="H119" s="172"/>
      <c r="I119" s="172"/>
      <c r="J119" s="114" t="s">
        <v>125</v>
      </c>
      <c r="K119" s="115">
        <v>5</v>
      </c>
      <c r="L119" s="173">
        <v>0</v>
      </c>
      <c r="M119" s="172"/>
      <c r="N119" s="173">
        <f>ROUND($L$119*$K$119,2)</f>
        <v>0</v>
      </c>
      <c r="O119" s="172"/>
      <c r="P119" s="172"/>
      <c r="Q119" s="172"/>
      <c r="R119" s="20"/>
      <c r="T119" s="116"/>
      <c r="U119" s="25" t="s">
        <v>36</v>
      </c>
      <c r="V119" s="117">
        <v>1.655</v>
      </c>
      <c r="W119" s="117">
        <f>$V$119*$K$119</f>
        <v>8.275</v>
      </c>
      <c r="X119" s="117">
        <v>8E-05</v>
      </c>
      <c r="Y119" s="117">
        <f>$X$119*$K$119</f>
        <v>0.0004</v>
      </c>
      <c r="Z119" s="117">
        <v>0</v>
      </c>
      <c r="AA119" s="118">
        <f>$Z$119*$K$119</f>
        <v>0</v>
      </c>
      <c r="AR119" s="6" t="s">
        <v>119</v>
      </c>
      <c r="AT119" s="6" t="s">
        <v>115</v>
      </c>
      <c r="AU119" s="6" t="s">
        <v>86</v>
      </c>
      <c r="AY119" s="6" t="s">
        <v>114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18</v>
      </c>
      <c r="BK119" s="119">
        <f>ROUND($L$119*$K$119,2)</f>
        <v>0</v>
      </c>
      <c r="BL119" s="6" t="s">
        <v>119</v>
      </c>
      <c r="BM119" s="6" t="s">
        <v>138</v>
      </c>
    </row>
    <row r="120" spans="2:65" s="6" customFormat="1" ht="27" customHeight="1">
      <c r="B120" s="19"/>
      <c r="C120" s="112">
        <v>7</v>
      </c>
      <c r="D120" s="112" t="s">
        <v>115</v>
      </c>
      <c r="E120" s="113" t="s">
        <v>140</v>
      </c>
      <c r="F120" s="171" t="s">
        <v>141</v>
      </c>
      <c r="G120" s="172"/>
      <c r="H120" s="172"/>
      <c r="I120" s="172"/>
      <c r="J120" s="114" t="s">
        <v>125</v>
      </c>
      <c r="K120" s="115">
        <v>8</v>
      </c>
      <c r="L120" s="173">
        <v>0</v>
      </c>
      <c r="M120" s="172"/>
      <c r="N120" s="173">
        <f>ROUND($L$120*$K$120,2)</f>
        <v>0</v>
      </c>
      <c r="O120" s="172"/>
      <c r="P120" s="172"/>
      <c r="Q120" s="172"/>
      <c r="R120" s="20"/>
      <c r="T120" s="116"/>
      <c r="U120" s="25" t="s">
        <v>36</v>
      </c>
      <c r="V120" s="117">
        <v>0.62</v>
      </c>
      <c r="W120" s="117">
        <f>$V$120*$K$120</f>
        <v>4.96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119</v>
      </c>
      <c r="AT120" s="6" t="s">
        <v>115</v>
      </c>
      <c r="AU120" s="6" t="s">
        <v>86</v>
      </c>
      <c r="AY120" s="6" t="s">
        <v>114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18</v>
      </c>
      <c r="BK120" s="119">
        <f>ROUND($L$120*$K$120,2)</f>
        <v>0</v>
      </c>
      <c r="BL120" s="6" t="s">
        <v>119</v>
      </c>
      <c r="BM120" s="6" t="s">
        <v>142</v>
      </c>
    </row>
    <row r="121" spans="2:65" s="6" customFormat="1" ht="27" customHeight="1">
      <c r="B121" s="19"/>
      <c r="C121" s="112">
        <v>8</v>
      </c>
      <c r="D121" s="112" t="s">
        <v>115</v>
      </c>
      <c r="E121" s="113" t="s">
        <v>143</v>
      </c>
      <c r="F121" s="171" t="s">
        <v>144</v>
      </c>
      <c r="G121" s="172"/>
      <c r="H121" s="172"/>
      <c r="I121" s="172"/>
      <c r="J121" s="114" t="s">
        <v>125</v>
      </c>
      <c r="K121" s="115">
        <v>5</v>
      </c>
      <c r="L121" s="173">
        <v>0</v>
      </c>
      <c r="M121" s="172"/>
      <c r="N121" s="173">
        <f>ROUND($L$121*$K$121,2)</f>
        <v>0</v>
      </c>
      <c r="O121" s="172"/>
      <c r="P121" s="172"/>
      <c r="Q121" s="172"/>
      <c r="R121" s="20"/>
      <c r="T121" s="116"/>
      <c r="U121" s="25" t="s">
        <v>36</v>
      </c>
      <c r="V121" s="117">
        <v>1.24</v>
      </c>
      <c r="W121" s="117">
        <f>$V$121*$K$121</f>
        <v>6.2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119</v>
      </c>
      <c r="AT121" s="6" t="s">
        <v>115</v>
      </c>
      <c r="AU121" s="6" t="s">
        <v>86</v>
      </c>
      <c r="AY121" s="6" t="s">
        <v>114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18</v>
      </c>
      <c r="BK121" s="119">
        <f>ROUND($L$121*$K$121,2)</f>
        <v>0</v>
      </c>
      <c r="BL121" s="6" t="s">
        <v>119</v>
      </c>
      <c r="BM121" s="6" t="s">
        <v>145</v>
      </c>
    </row>
    <row r="122" spans="2:65" s="6" customFormat="1" ht="27" customHeight="1">
      <c r="B122" s="19"/>
      <c r="C122" s="112">
        <v>9</v>
      </c>
      <c r="D122" s="112" t="s">
        <v>115</v>
      </c>
      <c r="E122" s="113" t="s">
        <v>146</v>
      </c>
      <c r="F122" s="171" t="s">
        <v>147</v>
      </c>
      <c r="G122" s="172"/>
      <c r="H122" s="172"/>
      <c r="I122" s="172"/>
      <c r="J122" s="114" t="s">
        <v>125</v>
      </c>
      <c r="K122" s="115">
        <v>8</v>
      </c>
      <c r="L122" s="173">
        <v>0</v>
      </c>
      <c r="M122" s="172"/>
      <c r="N122" s="173">
        <f>ROUND($L$122*$K$122,2)</f>
        <v>0</v>
      </c>
      <c r="O122" s="172"/>
      <c r="P122" s="172"/>
      <c r="Q122" s="172"/>
      <c r="R122" s="20"/>
      <c r="T122" s="116"/>
      <c r="U122" s="25" t="s">
        <v>36</v>
      </c>
      <c r="V122" s="117">
        <v>0.1</v>
      </c>
      <c r="W122" s="117">
        <f>$V$122*$K$122</f>
        <v>0.8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119</v>
      </c>
      <c r="AT122" s="6" t="s">
        <v>115</v>
      </c>
      <c r="AU122" s="6" t="s">
        <v>86</v>
      </c>
      <c r="AY122" s="6" t="s">
        <v>114</v>
      </c>
      <c r="BE122" s="119">
        <f>IF($U$122="základní",$N$122,0)</f>
        <v>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18</v>
      </c>
      <c r="BK122" s="119">
        <f>ROUND($L$122*$K$122,2)</f>
        <v>0</v>
      </c>
      <c r="BL122" s="6" t="s">
        <v>119</v>
      </c>
      <c r="BM122" s="6" t="s">
        <v>148</v>
      </c>
    </row>
    <row r="123" spans="2:65" s="6" customFormat="1" ht="27" customHeight="1">
      <c r="B123" s="19"/>
      <c r="C123" s="112">
        <v>10</v>
      </c>
      <c r="D123" s="112" t="s">
        <v>115</v>
      </c>
      <c r="E123" s="113" t="s">
        <v>149</v>
      </c>
      <c r="F123" s="171" t="s">
        <v>150</v>
      </c>
      <c r="G123" s="172"/>
      <c r="H123" s="172"/>
      <c r="I123" s="172"/>
      <c r="J123" s="114" t="s">
        <v>125</v>
      </c>
      <c r="K123" s="115">
        <v>5</v>
      </c>
      <c r="L123" s="173">
        <v>0</v>
      </c>
      <c r="M123" s="172"/>
      <c r="N123" s="173">
        <f>ROUND($L$123*$K$123,2)</f>
        <v>0</v>
      </c>
      <c r="O123" s="172"/>
      <c r="P123" s="172"/>
      <c r="Q123" s="172"/>
      <c r="R123" s="20"/>
      <c r="T123" s="116"/>
      <c r="U123" s="25" t="s">
        <v>36</v>
      </c>
      <c r="V123" s="117">
        <v>0.444</v>
      </c>
      <c r="W123" s="117">
        <f>$V$123*$K$123</f>
        <v>2.22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119</v>
      </c>
      <c r="AT123" s="6" t="s">
        <v>115</v>
      </c>
      <c r="AU123" s="6" t="s">
        <v>86</v>
      </c>
      <c r="AY123" s="6" t="s">
        <v>114</v>
      </c>
      <c r="BE123" s="119">
        <f>IF($U$123="základní",$N$123,0)</f>
        <v>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18</v>
      </c>
      <c r="BK123" s="119">
        <f>ROUND($L$123*$K$123,2)</f>
        <v>0</v>
      </c>
      <c r="BL123" s="6" t="s">
        <v>119</v>
      </c>
      <c r="BM123" s="6" t="s">
        <v>151</v>
      </c>
    </row>
    <row r="124" spans="2:65" s="6" customFormat="1" ht="15.75" customHeight="1">
      <c r="B124" s="19"/>
      <c r="C124" s="112">
        <v>11</v>
      </c>
      <c r="D124" s="112" t="s">
        <v>115</v>
      </c>
      <c r="E124" s="113" t="s">
        <v>152</v>
      </c>
      <c r="F124" s="171" t="s">
        <v>153</v>
      </c>
      <c r="G124" s="172"/>
      <c r="H124" s="172"/>
      <c r="I124" s="172"/>
      <c r="J124" s="114" t="s">
        <v>154</v>
      </c>
      <c r="K124" s="115">
        <v>19</v>
      </c>
      <c r="L124" s="173">
        <v>0</v>
      </c>
      <c r="M124" s="172"/>
      <c r="N124" s="173">
        <f>ROUND($L$124*$K$124,2)</f>
        <v>0</v>
      </c>
      <c r="O124" s="172"/>
      <c r="P124" s="172"/>
      <c r="Q124" s="172"/>
      <c r="R124" s="20"/>
      <c r="T124" s="116"/>
      <c r="U124" s="25" t="s">
        <v>36</v>
      </c>
      <c r="V124" s="117">
        <v>0.962</v>
      </c>
      <c r="W124" s="117">
        <f>$V$124*$K$124</f>
        <v>18.278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119</v>
      </c>
      <c r="AT124" s="6" t="s">
        <v>115</v>
      </c>
      <c r="AU124" s="6" t="s">
        <v>86</v>
      </c>
      <c r="AY124" s="6" t="s">
        <v>114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18</v>
      </c>
      <c r="BK124" s="119">
        <f>ROUND($L$124*$K$124,2)</f>
        <v>0</v>
      </c>
      <c r="BL124" s="6" t="s">
        <v>119</v>
      </c>
      <c r="BM124" s="6" t="s">
        <v>155</v>
      </c>
    </row>
    <row r="125" spans="2:65" s="6" customFormat="1" ht="15.75" customHeight="1">
      <c r="B125" s="19"/>
      <c r="C125" s="112">
        <v>12</v>
      </c>
      <c r="D125" s="112" t="s">
        <v>115</v>
      </c>
      <c r="E125" s="113" t="s">
        <v>156</v>
      </c>
      <c r="F125" s="171" t="s">
        <v>157</v>
      </c>
      <c r="G125" s="172"/>
      <c r="H125" s="172"/>
      <c r="I125" s="172"/>
      <c r="J125" s="114" t="s">
        <v>125</v>
      </c>
      <c r="K125" s="115">
        <v>19</v>
      </c>
      <c r="L125" s="173">
        <v>0</v>
      </c>
      <c r="M125" s="172"/>
      <c r="N125" s="173">
        <f>ROUND($L$125*$K$125,2)</f>
        <v>0</v>
      </c>
      <c r="O125" s="172"/>
      <c r="P125" s="172"/>
      <c r="Q125" s="172"/>
      <c r="R125" s="20"/>
      <c r="T125" s="116"/>
      <c r="U125" s="25" t="s">
        <v>36</v>
      </c>
      <c r="V125" s="117">
        <v>0.349</v>
      </c>
      <c r="W125" s="117">
        <f>$V$125*$K$125</f>
        <v>6.630999999999999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119</v>
      </c>
      <c r="AT125" s="6" t="s">
        <v>115</v>
      </c>
      <c r="AU125" s="6" t="s">
        <v>86</v>
      </c>
      <c r="AY125" s="6" t="s">
        <v>114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18</v>
      </c>
      <c r="BK125" s="119">
        <f>ROUND($L$125*$K$125,2)</f>
        <v>0</v>
      </c>
      <c r="BL125" s="6" t="s">
        <v>119</v>
      </c>
      <c r="BM125" s="6" t="s">
        <v>158</v>
      </c>
    </row>
    <row r="126" spans="2:65" s="6" customFormat="1" ht="15.75" customHeight="1">
      <c r="B126" s="19"/>
      <c r="C126" s="112">
        <v>13</v>
      </c>
      <c r="D126" s="112" t="s">
        <v>115</v>
      </c>
      <c r="E126" s="113" t="s">
        <v>159</v>
      </c>
      <c r="F126" s="171" t="s">
        <v>160</v>
      </c>
      <c r="G126" s="172"/>
      <c r="H126" s="172"/>
      <c r="I126" s="172"/>
      <c r="J126" s="114" t="s">
        <v>125</v>
      </c>
      <c r="K126" s="115">
        <v>4</v>
      </c>
      <c r="L126" s="173">
        <v>0</v>
      </c>
      <c r="M126" s="172"/>
      <c r="N126" s="173">
        <f>ROUND($L$126*$K$126,2)</f>
        <v>0</v>
      </c>
      <c r="O126" s="172"/>
      <c r="P126" s="172"/>
      <c r="Q126" s="172"/>
      <c r="R126" s="20"/>
      <c r="T126" s="116"/>
      <c r="U126" s="25" t="s">
        <v>36</v>
      </c>
      <c r="V126" s="117">
        <v>0.742</v>
      </c>
      <c r="W126" s="117">
        <f>$V$126*$K$126</f>
        <v>2.968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119</v>
      </c>
      <c r="AT126" s="6" t="s">
        <v>115</v>
      </c>
      <c r="AU126" s="6" t="s">
        <v>86</v>
      </c>
      <c r="AY126" s="6" t="s">
        <v>114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18</v>
      </c>
      <c r="BK126" s="119">
        <f>ROUND($L$126*$K$126,2)</f>
        <v>0</v>
      </c>
      <c r="BL126" s="6" t="s">
        <v>119</v>
      </c>
      <c r="BM126" s="6" t="s">
        <v>161</v>
      </c>
    </row>
    <row r="127" spans="2:18" s="6" customFormat="1" ht="7.5" customHeight="1"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2"/>
    </row>
    <row r="128" s="2" customFormat="1" ht="14.25" customHeight="1"/>
  </sheetData>
  <sheetProtection/>
  <mergeCells count="94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E24:L24"/>
    <mergeCell ref="M27:P27"/>
    <mergeCell ref="M28:P28"/>
    <mergeCell ref="O15:P15"/>
    <mergeCell ref="O17:P17"/>
    <mergeCell ref="O18:P18"/>
    <mergeCell ref="O20:P20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F78:P78"/>
    <mergeCell ref="F79:P79"/>
    <mergeCell ref="M81:P81"/>
    <mergeCell ref="M83:Q83"/>
    <mergeCell ref="H36:J36"/>
    <mergeCell ref="M36:P36"/>
    <mergeCell ref="L38:P38"/>
    <mergeCell ref="C76:Q76"/>
    <mergeCell ref="N89:Q89"/>
    <mergeCell ref="N90:Q90"/>
    <mergeCell ref="N92:Q92"/>
    <mergeCell ref="L94:Q94"/>
    <mergeCell ref="M84:Q84"/>
    <mergeCell ref="C86:G86"/>
    <mergeCell ref="N86:Q86"/>
    <mergeCell ref="N88:Q88"/>
    <mergeCell ref="M107:Q107"/>
    <mergeCell ref="M108:Q108"/>
    <mergeCell ref="F110:I110"/>
    <mergeCell ref="L110:M110"/>
    <mergeCell ref="N110:Q110"/>
    <mergeCell ref="C100:Q100"/>
    <mergeCell ref="F102:P102"/>
    <mergeCell ref="F103:P103"/>
    <mergeCell ref="M105:P105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20:I120"/>
    <mergeCell ref="L120:M120"/>
    <mergeCell ref="N120:Q120"/>
    <mergeCell ref="F118:I118"/>
    <mergeCell ref="L118:M118"/>
    <mergeCell ref="N118:Q118"/>
    <mergeCell ref="F119:I119"/>
    <mergeCell ref="L119:M119"/>
    <mergeCell ref="N119:Q119"/>
    <mergeCell ref="N123:Q123"/>
    <mergeCell ref="F122:I122"/>
    <mergeCell ref="L122:M122"/>
    <mergeCell ref="N122:Q122"/>
    <mergeCell ref="F121:I121"/>
    <mergeCell ref="L121:M121"/>
    <mergeCell ref="N121:Q121"/>
    <mergeCell ref="F126:I126"/>
    <mergeCell ref="L126:M126"/>
    <mergeCell ref="N126:Q126"/>
    <mergeCell ref="F124:I124"/>
    <mergeCell ref="L124:M124"/>
    <mergeCell ref="N124:Q124"/>
    <mergeCell ref="H1:K1"/>
    <mergeCell ref="S2:AC2"/>
    <mergeCell ref="N111:Q111"/>
    <mergeCell ref="N112:Q112"/>
    <mergeCell ref="N113:Q113"/>
    <mergeCell ref="F125:I125"/>
    <mergeCell ref="L125:M125"/>
    <mergeCell ref="N125:Q125"/>
    <mergeCell ref="F123:I123"/>
    <mergeCell ref="L123:M12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showGridLines="0" tabSelected="1" zoomScalePageLayoutView="0" workbookViewId="0" topLeftCell="A1">
      <pane ySplit="1" topLeftCell="A112" activePane="bottomLeft" state="frozen"/>
      <selection pane="topLeft" activeCell="A1" sqref="A1"/>
      <selection pane="bottomLeft" activeCell="K125" sqref="K12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258</v>
      </c>
      <c r="G1" s="127"/>
      <c r="H1" s="166" t="s">
        <v>259</v>
      </c>
      <c r="I1" s="166"/>
      <c r="J1" s="166"/>
      <c r="K1" s="166"/>
      <c r="L1" s="127" t="s">
        <v>260</v>
      </c>
      <c r="M1" s="125"/>
      <c r="N1" s="125"/>
      <c r="O1" s="126" t="s">
        <v>85</v>
      </c>
      <c r="P1" s="125"/>
      <c r="Q1" s="125"/>
      <c r="R1" s="125"/>
      <c r="S1" s="127" t="s">
        <v>261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40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49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7" t="str">
        <f>'Rekapitulace stavby'!$K$6</f>
        <v>Oprava přelivu a odbahnění rybníka Petra Jilemnického v Tachově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33.75" customHeight="1">
      <c r="B7" s="19"/>
      <c r="D7" s="15" t="s">
        <v>88</v>
      </c>
      <c r="F7" s="165" t="s">
        <v>263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8"/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1">
        <f>IF('Rekapitulace stavby'!$AN$10="","",'Rekapitulace stavby'!$AN$10)</f>
      </c>
      <c r="P11" s="14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26</v>
      </c>
      <c r="O12" s="151">
        <f>IF('Rekapitulace stavby'!$AN$11="","",'Rekapitulace stavby'!$AN$11)</f>
      </c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25</v>
      </c>
      <c r="O14" s="151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26</v>
      </c>
      <c r="O15" s="151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25</v>
      </c>
      <c r="O17" s="151">
        <f>IF('Rekapitulace stavby'!$AN$16="","",'Rekapitulace stavby'!$AN$16)</f>
      </c>
      <c r="P17" s="14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26</v>
      </c>
      <c r="O18" s="151">
        <f>IF('Rekapitulace stavby'!$AN$17="","",'Rekapitulace stavby'!$AN$17)</f>
      </c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30</v>
      </c>
      <c r="M20" s="16" t="s">
        <v>25</v>
      </c>
      <c r="O20" s="151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51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31</v>
      </c>
      <c r="R23" s="20"/>
    </row>
    <row r="24" spans="2:18" s="78" customFormat="1" ht="15.75" customHeight="1">
      <c r="B24" s="79"/>
      <c r="E24" s="160"/>
      <c r="F24" s="185"/>
      <c r="G24" s="185"/>
      <c r="H24" s="185"/>
      <c r="I24" s="185"/>
      <c r="J24" s="185"/>
      <c r="K24" s="185"/>
      <c r="L24" s="185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>
      <c r="B27" s="19"/>
      <c r="D27" s="81" t="s">
        <v>89</v>
      </c>
      <c r="M27" s="161">
        <f>$N$88</f>
        <v>0</v>
      </c>
      <c r="N27" s="144"/>
      <c r="O27" s="144"/>
      <c r="P27" s="144"/>
      <c r="R27" s="20"/>
    </row>
    <row r="28" spans="2:18" s="6" customFormat="1" ht="15" customHeight="1">
      <c r="B28" s="19"/>
      <c r="D28" s="18" t="s">
        <v>90</v>
      </c>
      <c r="M28" s="161">
        <f>$N$92</f>
        <v>0</v>
      </c>
      <c r="N28" s="144"/>
      <c r="O28" s="144"/>
      <c r="P28" s="14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34</v>
      </c>
      <c r="M30" s="184">
        <f>ROUND($M$27+$M$28,2)</f>
        <v>0</v>
      </c>
      <c r="N30" s="144"/>
      <c r="O30" s="144"/>
      <c r="P30" s="144"/>
      <c r="R30" s="20"/>
    </row>
    <row r="31" spans="2:18" s="6" customFormat="1" ht="7.5" customHeight="1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>
      <c r="B32" s="19"/>
      <c r="D32" s="24" t="s">
        <v>35</v>
      </c>
      <c r="E32" s="24" t="s">
        <v>36</v>
      </c>
      <c r="F32" s="83">
        <v>0.21</v>
      </c>
      <c r="G32" s="84" t="s">
        <v>37</v>
      </c>
      <c r="H32" s="183">
        <f>ROUND((SUM($BE$92:$BE$93)+SUM($BE$111:$BE$120)),2)</f>
        <v>0</v>
      </c>
      <c r="I32" s="144"/>
      <c r="J32" s="144"/>
      <c r="M32" s="183">
        <f>ROUND(ROUND((SUM($BE$92:$BE$93)+SUM($BE$111:$BE$120)),2)*$F$32,2)</f>
        <v>0</v>
      </c>
      <c r="N32" s="144"/>
      <c r="O32" s="144"/>
      <c r="P32" s="144"/>
      <c r="R32" s="20"/>
    </row>
    <row r="33" spans="2:18" s="6" customFormat="1" ht="15" customHeight="1">
      <c r="B33" s="19"/>
      <c r="E33" s="24" t="s">
        <v>38</v>
      </c>
      <c r="F33" s="83">
        <v>0.15</v>
      </c>
      <c r="G33" s="84" t="s">
        <v>37</v>
      </c>
      <c r="H33" s="183">
        <f>ROUND((SUM($BF$92:$BF$93)+SUM($BF$111:$BF$120)),2)</f>
        <v>0</v>
      </c>
      <c r="I33" s="144"/>
      <c r="J33" s="144"/>
      <c r="M33" s="183">
        <f>ROUND(ROUND((SUM($BF$92:$BF$93)+SUM($BF$111:$BF$120)),2)*$F$33,2)</f>
        <v>0</v>
      </c>
      <c r="N33" s="144"/>
      <c r="O33" s="144"/>
      <c r="P33" s="144"/>
      <c r="R33" s="20"/>
    </row>
    <row r="34" spans="2:18" s="6" customFormat="1" ht="15" customHeight="1" hidden="1">
      <c r="B34" s="19"/>
      <c r="E34" s="24" t="s">
        <v>39</v>
      </c>
      <c r="F34" s="83">
        <v>0.21</v>
      </c>
      <c r="G34" s="84" t="s">
        <v>37</v>
      </c>
      <c r="H34" s="183">
        <f>ROUND((SUM($BG$92:$BG$93)+SUM($BG$111:$BG$120)),2)</f>
        <v>0</v>
      </c>
      <c r="I34" s="144"/>
      <c r="J34" s="144"/>
      <c r="M34" s="183">
        <v>0</v>
      </c>
      <c r="N34" s="144"/>
      <c r="O34" s="144"/>
      <c r="P34" s="144"/>
      <c r="R34" s="20"/>
    </row>
    <row r="35" spans="2:18" s="6" customFormat="1" ht="15" customHeight="1" hidden="1">
      <c r="B35" s="19"/>
      <c r="E35" s="24" t="s">
        <v>40</v>
      </c>
      <c r="F35" s="83">
        <v>0.15</v>
      </c>
      <c r="G35" s="84" t="s">
        <v>37</v>
      </c>
      <c r="H35" s="183">
        <f>ROUND((SUM($BH$92:$BH$93)+SUM($BH$111:$BH$120)),2)</f>
        <v>0</v>
      </c>
      <c r="I35" s="144"/>
      <c r="J35" s="144"/>
      <c r="M35" s="183">
        <v>0</v>
      </c>
      <c r="N35" s="144"/>
      <c r="O35" s="144"/>
      <c r="P35" s="144"/>
      <c r="R35" s="20"/>
    </row>
    <row r="36" spans="2:18" s="6" customFormat="1" ht="15" customHeight="1" hidden="1">
      <c r="B36" s="19"/>
      <c r="E36" s="24" t="s">
        <v>41</v>
      </c>
      <c r="F36" s="83">
        <v>0</v>
      </c>
      <c r="G36" s="84" t="s">
        <v>37</v>
      </c>
      <c r="H36" s="183">
        <f>ROUND((SUM($BI$92:$BI$93)+SUM($BI$111:$BI$120)),2)</f>
        <v>0</v>
      </c>
      <c r="I36" s="144"/>
      <c r="J36" s="144"/>
      <c r="M36" s="183">
        <v>0</v>
      </c>
      <c r="N36" s="144"/>
      <c r="O36" s="144"/>
      <c r="P36" s="14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7"/>
      <c r="D38" s="28" t="s">
        <v>42</v>
      </c>
      <c r="E38" s="29"/>
      <c r="F38" s="29"/>
      <c r="G38" s="85" t="s">
        <v>43</v>
      </c>
      <c r="H38" s="30" t="s">
        <v>44</v>
      </c>
      <c r="I38" s="29"/>
      <c r="J38" s="29"/>
      <c r="K38" s="29"/>
      <c r="L38" s="159">
        <f>SUM($M$30:$M$36)</f>
        <v>0</v>
      </c>
      <c r="M38" s="146"/>
      <c r="N38" s="146"/>
      <c r="O38" s="146"/>
      <c r="P38" s="148"/>
      <c r="Q38" s="27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1" t="s">
        <v>45</v>
      </c>
      <c r="E50" s="32"/>
      <c r="F50" s="32"/>
      <c r="G50" s="32"/>
      <c r="H50" s="33"/>
      <c r="J50" s="31" t="s">
        <v>46</v>
      </c>
      <c r="K50" s="32"/>
      <c r="L50" s="32"/>
      <c r="M50" s="32"/>
      <c r="N50" s="32"/>
      <c r="O50" s="32"/>
      <c r="P50" s="33"/>
      <c r="R50" s="20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47</v>
      </c>
      <c r="E59" s="37"/>
      <c r="F59" s="37"/>
      <c r="G59" s="38" t="s">
        <v>48</v>
      </c>
      <c r="H59" s="39"/>
      <c r="J59" s="36" t="s">
        <v>47</v>
      </c>
      <c r="K59" s="37"/>
      <c r="L59" s="37"/>
      <c r="M59" s="37"/>
      <c r="N59" s="38" t="s">
        <v>48</v>
      </c>
      <c r="O59" s="37"/>
      <c r="P59" s="39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1" t="s">
        <v>49</v>
      </c>
      <c r="E61" s="32"/>
      <c r="F61" s="32"/>
      <c r="G61" s="32"/>
      <c r="H61" s="33"/>
      <c r="J61" s="31" t="s">
        <v>50</v>
      </c>
      <c r="K61" s="32"/>
      <c r="L61" s="32"/>
      <c r="M61" s="32"/>
      <c r="N61" s="32"/>
      <c r="O61" s="32"/>
      <c r="P61" s="33"/>
      <c r="R61" s="20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47</v>
      </c>
      <c r="E70" s="37"/>
      <c r="F70" s="37"/>
      <c r="G70" s="38" t="s">
        <v>48</v>
      </c>
      <c r="H70" s="39"/>
      <c r="J70" s="36" t="s">
        <v>47</v>
      </c>
      <c r="K70" s="37"/>
      <c r="L70" s="37"/>
      <c r="M70" s="37"/>
      <c r="N70" s="38" t="s">
        <v>48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49" t="s">
        <v>91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7" t="str">
        <f>$F$6</f>
        <v>Oprava přelivu a odbahnění rybníka Petra Jilemnického v Tachově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8" t="s">
        <v>88</v>
      </c>
      <c r="F79" s="150" t="str">
        <f>$F$7</f>
        <v>02 - SO 02  Odstranění sedimentu z rybníka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8">
        <f>IF($O$9="","",$O$9)</f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 </v>
      </c>
      <c r="K83" s="16" t="s">
        <v>28</v>
      </c>
      <c r="M83" s="151" t="str">
        <f>$E$18</f>
        <v> </v>
      </c>
      <c r="N83" s="144"/>
      <c r="O83" s="144"/>
      <c r="P83" s="144"/>
      <c r="Q83" s="144"/>
      <c r="R83" s="20"/>
    </row>
    <row r="84" spans="2:18" s="6" customFormat="1" ht="15" customHeight="1">
      <c r="B84" s="19"/>
      <c r="C84" s="16" t="s">
        <v>27</v>
      </c>
      <c r="F84" s="14" t="str">
        <f>IF($E$15="","",$E$15)</f>
        <v> </v>
      </c>
      <c r="K84" s="16" t="s">
        <v>30</v>
      </c>
      <c r="M84" s="151" t="str">
        <f>$E$21</f>
        <v> </v>
      </c>
      <c r="N84" s="144"/>
      <c r="O84" s="144"/>
      <c r="P84" s="144"/>
      <c r="Q84" s="14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2" t="s">
        <v>92</v>
      </c>
      <c r="D86" s="139"/>
      <c r="E86" s="139"/>
      <c r="F86" s="139"/>
      <c r="G86" s="139"/>
      <c r="H86" s="27"/>
      <c r="I86" s="27"/>
      <c r="J86" s="27"/>
      <c r="K86" s="27"/>
      <c r="L86" s="27"/>
      <c r="M86" s="27"/>
      <c r="N86" s="182" t="s">
        <v>93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94</v>
      </c>
      <c r="N88" s="142">
        <f>$N$111</f>
        <v>0</v>
      </c>
      <c r="O88" s="144"/>
      <c r="P88" s="144"/>
      <c r="Q88" s="144"/>
      <c r="R88" s="20"/>
      <c r="AU88" s="6" t="s">
        <v>95</v>
      </c>
    </row>
    <row r="89" spans="2:18" s="64" customFormat="1" ht="25.5" customHeight="1">
      <c r="B89" s="86"/>
      <c r="D89" s="87" t="s">
        <v>96</v>
      </c>
      <c r="N89" s="179">
        <f>$N$112</f>
        <v>0</v>
      </c>
      <c r="O89" s="180"/>
      <c r="P89" s="180"/>
      <c r="Q89" s="180"/>
      <c r="R89" s="88"/>
    </row>
    <row r="90" spans="2:18" s="81" customFormat="1" ht="21" customHeight="1">
      <c r="B90" s="89"/>
      <c r="D90" s="90" t="s">
        <v>97</v>
      </c>
      <c r="N90" s="181">
        <f>$N$113</f>
        <v>0</v>
      </c>
      <c r="O90" s="180"/>
      <c r="P90" s="180"/>
      <c r="Q90" s="180"/>
      <c r="R90" s="91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59" t="s">
        <v>98</v>
      </c>
      <c r="N92" s="142">
        <v>0</v>
      </c>
      <c r="O92" s="144"/>
      <c r="P92" s="144"/>
      <c r="Q92" s="144"/>
      <c r="R92" s="20"/>
      <c r="T92" s="92"/>
      <c r="U92" s="93" t="s">
        <v>35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7" t="s">
        <v>84</v>
      </c>
      <c r="D94" s="27"/>
      <c r="E94" s="27"/>
      <c r="F94" s="27"/>
      <c r="G94" s="27"/>
      <c r="H94" s="27"/>
      <c r="I94" s="27"/>
      <c r="J94" s="27"/>
      <c r="K94" s="27"/>
      <c r="L94" s="138">
        <f>ROUND(SUM($N$88+$N$92),2)</f>
        <v>0</v>
      </c>
      <c r="M94" s="139"/>
      <c r="N94" s="139"/>
      <c r="O94" s="139"/>
      <c r="P94" s="139"/>
      <c r="Q94" s="139"/>
      <c r="R94" s="20"/>
    </row>
    <row r="95" spans="2:18" s="6" customFormat="1" ht="7.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18" s="6" customFormat="1" ht="7.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18" s="6" customFormat="1" ht="37.5" customHeight="1">
      <c r="B100" s="19"/>
      <c r="C100" s="149" t="s">
        <v>99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14</v>
      </c>
      <c r="F102" s="177" t="str">
        <f>$F$6</f>
        <v>Oprava přelivu a odbahnění rybníka Petra Jilemnického v Tachově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R102" s="20"/>
    </row>
    <row r="103" spans="2:18" s="6" customFormat="1" ht="37.5" customHeight="1">
      <c r="B103" s="19"/>
      <c r="C103" s="48" t="s">
        <v>88</v>
      </c>
      <c r="F103" s="150" t="str">
        <f>$F$7</f>
        <v>02 - SO 02  Odstranění sedimentu z rybníka</v>
      </c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19</v>
      </c>
      <c r="F105" s="14" t="str">
        <f>$F$9</f>
        <v> </v>
      </c>
      <c r="K105" s="16" t="s">
        <v>21</v>
      </c>
      <c r="M105" s="178">
        <f>IF($O$9="","",$O$9)</f>
      </c>
      <c r="N105" s="144"/>
      <c r="O105" s="144"/>
      <c r="P105" s="144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24</v>
      </c>
      <c r="F107" s="14" t="str">
        <f>$E$12</f>
        <v> </v>
      </c>
      <c r="K107" s="16" t="s">
        <v>28</v>
      </c>
      <c r="M107" s="151" t="str">
        <f>$E$18</f>
        <v> </v>
      </c>
      <c r="N107" s="144"/>
      <c r="O107" s="144"/>
      <c r="P107" s="144"/>
      <c r="Q107" s="144"/>
      <c r="R107" s="20"/>
    </row>
    <row r="108" spans="2:18" s="6" customFormat="1" ht="15" customHeight="1">
      <c r="B108" s="19"/>
      <c r="C108" s="16" t="s">
        <v>27</v>
      </c>
      <c r="F108" s="14" t="str">
        <f>IF($E$15="","",$E$15)</f>
        <v> </v>
      </c>
      <c r="K108" s="16" t="s">
        <v>30</v>
      </c>
      <c r="M108" s="151" t="str">
        <f>$E$21</f>
        <v> </v>
      </c>
      <c r="N108" s="144"/>
      <c r="O108" s="144"/>
      <c r="P108" s="144"/>
      <c r="Q108" s="144"/>
      <c r="R108" s="20"/>
    </row>
    <row r="109" spans="2:18" s="6" customFormat="1" ht="11.25" customHeight="1">
      <c r="B109" s="19"/>
      <c r="R109" s="20"/>
    </row>
    <row r="110" spans="2:27" s="94" customFormat="1" ht="30" customHeight="1">
      <c r="B110" s="95"/>
      <c r="C110" s="96" t="s">
        <v>100</v>
      </c>
      <c r="D110" s="97" t="s">
        <v>101</v>
      </c>
      <c r="E110" s="97" t="s">
        <v>53</v>
      </c>
      <c r="F110" s="174" t="s">
        <v>102</v>
      </c>
      <c r="G110" s="175"/>
      <c r="H110" s="175"/>
      <c r="I110" s="175"/>
      <c r="J110" s="97" t="s">
        <v>103</v>
      </c>
      <c r="K110" s="97" t="s">
        <v>104</v>
      </c>
      <c r="L110" s="174" t="s">
        <v>105</v>
      </c>
      <c r="M110" s="175"/>
      <c r="N110" s="174" t="s">
        <v>106</v>
      </c>
      <c r="O110" s="175"/>
      <c r="P110" s="175"/>
      <c r="Q110" s="176"/>
      <c r="R110" s="98"/>
      <c r="T110" s="54" t="s">
        <v>107</v>
      </c>
      <c r="U110" s="55" t="s">
        <v>35</v>
      </c>
      <c r="V110" s="55" t="s">
        <v>108</v>
      </c>
      <c r="W110" s="55" t="s">
        <v>109</v>
      </c>
      <c r="X110" s="55" t="s">
        <v>110</v>
      </c>
      <c r="Y110" s="55" t="s">
        <v>111</v>
      </c>
      <c r="Z110" s="55" t="s">
        <v>112</v>
      </c>
      <c r="AA110" s="56" t="s">
        <v>113</v>
      </c>
    </row>
    <row r="111" spans="2:63" s="6" customFormat="1" ht="30" customHeight="1">
      <c r="B111" s="19"/>
      <c r="C111" s="59" t="s">
        <v>89</v>
      </c>
      <c r="N111" s="170">
        <f>$BK$113</f>
        <v>0</v>
      </c>
      <c r="O111" s="169"/>
      <c r="P111" s="169"/>
      <c r="Q111" s="169"/>
      <c r="R111" s="20"/>
      <c r="T111" s="58"/>
      <c r="U111" s="32"/>
      <c r="V111" s="32"/>
      <c r="W111" s="99" t="e">
        <f>$W$112</f>
        <v>#REF!</v>
      </c>
      <c r="X111" s="32"/>
      <c r="Y111" s="99" t="e">
        <f>$Y$112</f>
        <v>#REF!</v>
      </c>
      <c r="Z111" s="32"/>
      <c r="AA111" s="100" t="e">
        <f>$AA$112</f>
        <v>#REF!</v>
      </c>
      <c r="AT111" s="6" t="s">
        <v>70</v>
      </c>
      <c r="AU111" s="6" t="s">
        <v>95</v>
      </c>
      <c r="BK111" s="101" t="e">
        <f>$BK$112</f>
        <v>#REF!</v>
      </c>
    </row>
    <row r="112" spans="2:63" s="102" customFormat="1" ht="37.5" customHeight="1">
      <c r="B112" s="103"/>
      <c r="C112" s="102"/>
      <c r="D112" s="104" t="s">
        <v>96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170">
        <f>$BK$113</f>
        <v>0</v>
      </c>
      <c r="O112" s="169"/>
      <c r="P112" s="169"/>
      <c r="Q112" s="169"/>
      <c r="R112" s="106"/>
      <c r="T112" s="107"/>
      <c r="W112" s="108" t="e">
        <f>$W$113+#REF!+#REF!</f>
        <v>#REF!</v>
      </c>
      <c r="Y112" s="108" t="e">
        <f>$Y$113+#REF!+#REF!</f>
        <v>#REF!</v>
      </c>
      <c r="AA112" s="109" t="e">
        <f>$AA$113+#REF!+#REF!</f>
        <v>#REF!</v>
      </c>
      <c r="AR112" s="105" t="s">
        <v>18</v>
      </c>
      <c r="AT112" s="105" t="s">
        <v>70</v>
      </c>
      <c r="AU112" s="105" t="s">
        <v>71</v>
      </c>
      <c r="AY112" s="105" t="s">
        <v>114</v>
      </c>
      <c r="BK112" s="110" t="e">
        <f>$BK$113+#REF!+#REF!</f>
        <v>#REF!</v>
      </c>
    </row>
    <row r="113" spans="2:63" s="102" customFormat="1" ht="21" customHeight="1">
      <c r="B113" s="103"/>
      <c r="D113" s="111" t="s">
        <v>97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70">
        <f>$BK$113</f>
        <v>0</v>
      </c>
      <c r="O113" s="169"/>
      <c r="P113" s="169"/>
      <c r="Q113" s="169"/>
      <c r="R113" s="106"/>
      <c r="T113" s="107"/>
      <c r="W113" s="108">
        <f>SUM($W$114:$W$120)</f>
        <v>426.54204000000004</v>
      </c>
      <c r="Y113" s="108">
        <f>SUM($Y$114:$Y$120)</f>
        <v>0</v>
      </c>
      <c r="AA113" s="109">
        <f>SUM($AA$114:$AA$120)</f>
        <v>0</v>
      </c>
      <c r="AR113" s="105" t="s">
        <v>18</v>
      </c>
      <c r="AT113" s="105" t="s">
        <v>70</v>
      </c>
      <c r="AU113" s="105" t="s">
        <v>18</v>
      </c>
      <c r="AY113" s="105" t="s">
        <v>114</v>
      </c>
      <c r="BK113" s="110">
        <f>SUM($BK$114:$BK$120)</f>
        <v>0</v>
      </c>
    </row>
    <row r="114" spans="2:65" s="6" customFormat="1" ht="27" customHeight="1">
      <c r="B114" s="19"/>
      <c r="C114" s="112" t="s">
        <v>18</v>
      </c>
      <c r="D114" s="112" t="s">
        <v>115</v>
      </c>
      <c r="E114" s="113" t="s">
        <v>162</v>
      </c>
      <c r="F114" s="171" t="s">
        <v>163</v>
      </c>
      <c r="G114" s="172"/>
      <c r="H114" s="172"/>
      <c r="I114" s="172"/>
      <c r="J114" s="114" t="s">
        <v>139</v>
      </c>
      <c r="K114" s="115">
        <v>786.47</v>
      </c>
      <c r="L114" s="173">
        <v>0</v>
      </c>
      <c r="M114" s="172"/>
      <c r="N114" s="173">
        <f>ROUND($L$114*$K$114,2)</f>
        <v>0</v>
      </c>
      <c r="O114" s="172"/>
      <c r="P114" s="172"/>
      <c r="Q114" s="172"/>
      <c r="R114" s="20"/>
      <c r="T114" s="116"/>
      <c r="U114" s="25" t="s">
        <v>36</v>
      </c>
      <c r="V114" s="117">
        <v>0.234</v>
      </c>
      <c r="W114" s="117">
        <f>$V$114*$K$114</f>
        <v>184.03398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119</v>
      </c>
      <c r="AT114" s="6" t="s">
        <v>115</v>
      </c>
      <c r="AU114" s="6" t="s">
        <v>86</v>
      </c>
      <c r="AY114" s="6" t="s">
        <v>114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6" t="s">
        <v>18</v>
      </c>
      <c r="BK114" s="119">
        <f>ROUND($L$114*$K$114,2)</f>
        <v>0</v>
      </c>
      <c r="BL114" s="6" t="s">
        <v>119</v>
      </c>
      <c r="BM114" s="6" t="s">
        <v>164</v>
      </c>
    </row>
    <row r="115" spans="2:65" s="6" customFormat="1" ht="27" customHeight="1">
      <c r="B115" s="19"/>
      <c r="C115" s="112" t="s">
        <v>86</v>
      </c>
      <c r="D115" s="112" t="s">
        <v>115</v>
      </c>
      <c r="E115" s="113" t="s">
        <v>165</v>
      </c>
      <c r="F115" s="171" t="s">
        <v>166</v>
      </c>
      <c r="G115" s="172"/>
      <c r="H115" s="172"/>
      <c r="I115" s="172"/>
      <c r="J115" s="114" t="s">
        <v>139</v>
      </c>
      <c r="K115" s="115">
        <v>786.47</v>
      </c>
      <c r="L115" s="173">
        <v>0</v>
      </c>
      <c r="M115" s="172"/>
      <c r="N115" s="173">
        <f>ROUND($L$115*$K$115,2)</f>
        <v>0</v>
      </c>
      <c r="O115" s="172"/>
      <c r="P115" s="172"/>
      <c r="Q115" s="172"/>
      <c r="R115" s="20"/>
      <c r="T115" s="116"/>
      <c r="U115" s="25" t="s">
        <v>36</v>
      </c>
      <c r="V115" s="117">
        <v>0.166</v>
      </c>
      <c r="W115" s="117">
        <f>$V$115*$K$115</f>
        <v>130.55402</v>
      </c>
      <c r="X115" s="117">
        <v>0</v>
      </c>
      <c r="Y115" s="117">
        <f>$X$115*$K$115</f>
        <v>0</v>
      </c>
      <c r="Z115" s="117">
        <v>0</v>
      </c>
      <c r="AA115" s="118">
        <f>$Z$115*$K$115</f>
        <v>0</v>
      </c>
      <c r="AR115" s="6" t="s">
        <v>119</v>
      </c>
      <c r="AT115" s="6" t="s">
        <v>115</v>
      </c>
      <c r="AU115" s="6" t="s">
        <v>86</v>
      </c>
      <c r="AY115" s="6" t="s">
        <v>114</v>
      </c>
      <c r="BE115" s="119">
        <f>IF($U$115="základní",$N$115,0)</f>
        <v>0</v>
      </c>
      <c r="BF115" s="119">
        <f>IF($U$115="snížená",$N$115,0)</f>
        <v>0</v>
      </c>
      <c r="BG115" s="119">
        <f>IF($U$115="zákl. přenesená",$N$115,0)</f>
        <v>0</v>
      </c>
      <c r="BH115" s="119">
        <f>IF($U$115="sníž. přenesená",$N$115,0)</f>
        <v>0</v>
      </c>
      <c r="BI115" s="119">
        <f>IF($U$115="nulová",$N$115,0)</f>
        <v>0</v>
      </c>
      <c r="BJ115" s="6" t="s">
        <v>18</v>
      </c>
      <c r="BK115" s="119">
        <f>ROUND($L$115*$K$115,2)</f>
        <v>0</v>
      </c>
      <c r="BL115" s="6" t="s">
        <v>119</v>
      </c>
      <c r="BM115" s="6" t="s">
        <v>167</v>
      </c>
    </row>
    <row r="116" spans="2:65" s="6" customFormat="1" ht="27" customHeight="1">
      <c r="B116" s="19"/>
      <c r="C116" s="112" t="s">
        <v>124</v>
      </c>
      <c r="D116" s="112" t="s">
        <v>115</v>
      </c>
      <c r="E116" s="113" t="s">
        <v>168</v>
      </c>
      <c r="F116" s="171" t="s">
        <v>169</v>
      </c>
      <c r="G116" s="172"/>
      <c r="H116" s="172"/>
      <c r="I116" s="172"/>
      <c r="J116" s="114" t="s">
        <v>139</v>
      </c>
      <c r="K116" s="115">
        <v>786.47</v>
      </c>
      <c r="L116" s="173">
        <v>0</v>
      </c>
      <c r="M116" s="172"/>
      <c r="N116" s="173">
        <f>ROUND($L$116*$K$116,2)</f>
        <v>0</v>
      </c>
      <c r="O116" s="172"/>
      <c r="P116" s="172"/>
      <c r="Q116" s="172"/>
      <c r="R116" s="20"/>
      <c r="T116" s="116"/>
      <c r="U116" s="25" t="s">
        <v>36</v>
      </c>
      <c r="V116" s="117">
        <v>0.052</v>
      </c>
      <c r="W116" s="117">
        <f>$V$116*$K$116</f>
        <v>40.89644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119</v>
      </c>
      <c r="AT116" s="6" t="s">
        <v>115</v>
      </c>
      <c r="AU116" s="6" t="s">
        <v>86</v>
      </c>
      <c r="AY116" s="6" t="s">
        <v>114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18</v>
      </c>
      <c r="BK116" s="119">
        <f>ROUND($L$116*$K$116,2)</f>
        <v>0</v>
      </c>
      <c r="BL116" s="6" t="s">
        <v>119</v>
      </c>
      <c r="BM116" s="6" t="s">
        <v>170</v>
      </c>
    </row>
    <row r="117" spans="2:65" s="6" customFormat="1" ht="27" customHeight="1">
      <c r="B117" s="19"/>
      <c r="C117" s="112">
        <v>4</v>
      </c>
      <c r="D117" s="112" t="s">
        <v>115</v>
      </c>
      <c r="E117" s="113" t="s">
        <v>271</v>
      </c>
      <c r="F117" s="171" t="s">
        <v>272</v>
      </c>
      <c r="G117" s="172"/>
      <c r="H117" s="172"/>
      <c r="I117" s="172"/>
      <c r="J117" s="114" t="s">
        <v>139</v>
      </c>
      <c r="K117" s="115">
        <v>751.47</v>
      </c>
      <c r="L117" s="173">
        <v>0</v>
      </c>
      <c r="M117" s="172"/>
      <c r="N117" s="173">
        <f>ROUND($L$117*$K$117,2)</f>
        <v>0</v>
      </c>
      <c r="O117" s="172"/>
      <c r="P117" s="172"/>
      <c r="Q117" s="172"/>
      <c r="R117" s="20"/>
      <c r="T117" s="116"/>
      <c r="U117" s="25" t="s">
        <v>36</v>
      </c>
      <c r="V117" s="117">
        <v>0.071</v>
      </c>
      <c r="W117" s="117">
        <f>$V$117*$K$117</f>
        <v>53.354369999999996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6" t="s">
        <v>119</v>
      </c>
      <c r="AT117" s="6" t="s">
        <v>115</v>
      </c>
      <c r="AU117" s="6" t="s">
        <v>86</v>
      </c>
      <c r="AY117" s="6" t="s">
        <v>114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6" t="s">
        <v>18</v>
      </c>
      <c r="BK117" s="119">
        <f>ROUND($L$117*$K$117,2)</f>
        <v>0</v>
      </c>
      <c r="BL117" s="6" t="s">
        <v>119</v>
      </c>
      <c r="BM117" s="6" t="s">
        <v>173</v>
      </c>
    </row>
    <row r="118" spans="2:65" s="6" customFormat="1" ht="39" customHeight="1">
      <c r="B118" s="19"/>
      <c r="C118" s="112">
        <v>5</v>
      </c>
      <c r="D118" s="112" t="s">
        <v>115</v>
      </c>
      <c r="E118" s="113" t="s">
        <v>174</v>
      </c>
      <c r="F118" s="171" t="s">
        <v>175</v>
      </c>
      <c r="G118" s="172"/>
      <c r="H118" s="172"/>
      <c r="I118" s="172"/>
      <c r="J118" s="114" t="s">
        <v>139</v>
      </c>
      <c r="K118" s="115">
        <v>35</v>
      </c>
      <c r="L118" s="173">
        <v>0</v>
      </c>
      <c r="M118" s="172"/>
      <c r="N118" s="173">
        <f>ROUND($L$118*$K$118,2)</f>
        <v>0</v>
      </c>
      <c r="O118" s="172"/>
      <c r="P118" s="172"/>
      <c r="Q118" s="172"/>
      <c r="R118" s="20"/>
      <c r="T118" s="116"/>
      <c r="U118" s="25" t="s">
        <v>36</v>
      </c>
      <c r="V118" s="117">
        <v>0.068</v>
      </c>
      <c r="W118" s="117">
        <f>$V$118*$K$118</f>
        <v>2.3800000000000003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119</v>
      </c>
      <c r="AT118" s="6" t="s">
        <v>115</v>
      </c>
      <c r="AU118" s="6" t="s">
        <v>86</v>
      </c>
      <c r="AY118" s="6" t="s">
        <v>114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18</v>
      </c>
      <c r="BK118" s="119">
        <f>ROUND($L$118*$K$118,2)</f>
        <v>0</v>
      </c>
      <c r="BL118" s="6" t="s">
        <v>119</v>
      </c>
      <c r="BM118" s="6" t="s">
        <v>176</v>
      </c>
    </row>
    <row r="119" spans="2:65" s="6" customFormat="1" ht="39" customHeight="1">
      <c r="B119" s="19"/>
      <c r="C119" s="112">
        <v>6</v>
      </c>
      <c r="D119" s="112" t="s">
        <v>115</v>
      </c>
      <c r="E119" s="113" t="s">
        <v>177</v>
      </c>
      <c r="F119" s="171" t="s">
        <v>178</v>
      </c>
      <c r="G119" s="172"/>
      <c r="H119" s="172"/>
      <c r="I119" s="172"/>
      <c r="J119" s="114" t="s">
        <v>118</v>
      </c>
      <c r="K119" s="115">
        <v>80</v>
      </c>
      <c r="L119" s="173">
        <v>0</v>
      </c>
      <c r="M119" s="172"/>
      <c r="N119" s="173">
        <f>ROUND($L$119*$K$119,2)</f>
        <v>0</v>
      </c>
      <c r="O119" s="172"/>
      <c r="P119" s="172"/>
      <c r="Q119" s="172"/>
      <c r="R119" s="20"/>
      <c r="T119" s="116"/>
      <c r="U119" s="25" t="s">
        <v>36</v>
      </c>
      <c r="V119" s="117">
        <v>0.107</v>
      </c>
      <c r="W119" s="117">
        <f>$V$119*$K$119</f>
        <v>8.56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119</v>
      </c>
      <c r="AT119" s="6" t="s">
        <v>115</v>
      </c>
      <c r="AU119" s="6" t="s">
        <v>86</v>
      </c>
      <c r="AY119" s="6" t="s">
        <v>114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18</v>
      </c>
      <c r="BK119" s="119">
        <f>ROUND($L$119*$K$119,2)</f>
        <v>0</v>
      </c>
      <c r="BL119" s="6" t="s">
        <v>119</v>
      </c>
      <c r="BM119" s="6" t="s">
        <v>179</v>
      </c>
    </row>
    <row r="120" spans="2:65" s="6" customFormat="1" ht="15.75" customHeight="1">
      <c r="B120" s="19"/>
      <c r="C120" s="112">
        <v>7</v>
      </c>
      <c r="D120" s="112" t="s">
        <v>115</v>
      </c>
      <c r="E120" s="113" t="s">
        <v>171</v>
      </c>
      <c r="F120" s="171" t="s">
        <v>172</v>
      </c>
      <c r="G120" s="172"/>
      <c r="H120" s="172"/>
      <c r="I120" s="172"/>
      <c r="J120" s="114" t="s">
        <v>139</v>
      </c>
      <c r="K120" s="115">
        <v>751.47</v>
      </c>
      <c r="L120" s="173">
        <v>0</v>
      </c>
      <c r="M120" s="172"/>
      <c r="N120" s="173">
        <f>ROUND($L$120*$K$120,2)</f>
        <v>0</v>
      </c>
      <c r="O120" s="172"/>
      <c r="P120" s="172"/>
      <c r="Q120" s="172"/>
      <c r="R120" s="20"/>
      <c r="T120" s="116"/>
      <c r="U120" s="25" t="s">
        <v>36</v>
      </c>
      <c r="V120" s="117">
        <v>0.009</v>
      </c>
      <c r="W120" s="117">
        <f>$V$120*$K$120</f>
        <v>6.76323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119</v>
      </c>
      <c r="AT120" s="6" t="s">
        <v>115</v>
      </c>
      <c r="AU120" s="6" t="s">
        <v>86</v>
      </c>
      <c r="AY120" s="6" t="s">
        <v>114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18</v>
      </c>
      <c r="BK120" s="119">
        <f>ROUND($L$120*$K$120,2)</f>
        <v>0</v>
      </c>
      <c r="BL120" s="6" t="s">
        <v>119</v>
      </c>
      <c r="BM120" s="6" t="s">
        <v>180</v>
      </c>
    </row>
    <row r="121" spans="2:18" s="6" customFormat="1" ht="7.5" customHeight="1"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2"/>
    </row>
    <row r="122" s="2" customFormat="1" ht="14.25" customHeight="1"/>
  </sheetData>
  <sheetProtection/>
  <mergeCells count="76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E24:L24"/>
    <mergeCell ref="M27:P27"/>
    <mergeCell ref="M28:P28"/>
    <mergeCell ref="O15:P15"/>
    <mergeCell ref="O17:P17"/>
    <mergeCell ref="O18:P18"/>
    <mergeCell ref="O20:P20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F78:P78"/>
    <mergeCell ref="F79:P79"/>
    <mergeCell ref="M81:P81"/>
    <mergeCell ref="M83:Q83"/>
    <mergeCell ref="H36:J36"/>
    <mergeCell ref="M36:P36"/>
    <mergeCell ref="L38:P38"/>
    <mergeCell ref="C76:Q76"/>
    <mergeCell ref="N89:Q89"/>
    <mergeCell ref="N90:Q90"/>
    <mergeCell ref="M84:Q84"/>
    <mergeCell ref="C86:G86"/>
    <mergeCell ref="N86:Q86"/>
    <mergeCell ref="N88:Q88"/>
    <mergeCell ref="F103:P103"/>
    <mergeCell ref="M105:P105"/>
    <mergeCell ref="M107:Q107"/>
    <mergeCell ref="M108:Q108"/>
    <mergeCell ref="N92:Q92"/>
    <mergeCell ref="L94:Q94"/>
    <mergeCell ref="C100:Q100"/>
    <mergeCell ref="F102:P102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H1:K1"/>
    <mergeCell ref="S2:AC2"/>
    <mergeCell ref="F119:I119"/>
    <mergeCell ref="L119:M119"/>
    <mergeCell ref="N119:Q119"/>
    <mergeCell ref="F120:I120"/>
    <mergeCell ref="L120:M120"/>
    <mergeCell ref="N120:Q120"/>
    <mergeCell ref="F117:I117"/>
    <mergeCell ref="L117:M11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39" sqref="AC3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258</v>
      </c>
      <c r="G1" s="127"/>
      <c r="H1" s="166" t="s">
        <v>259</v>
      </c>
      <c r="I1" s="166"/>
      <c r="J1" s="166"/>
      <c r="K1" s="166"/>
      <c r="L1" s="127" t="s">
        <v>260</v>
      </c>
      <c r="M1" s="125"/>
      <c r="N1" s="125"/>
      <c r="O1" s="126" t="s">
        <v>85</v>
      </c>
      <c r="P1" s="125"/>
      <c r="Q1" s="125"/>
      <c r="R1" s="125"/>
      <c r="S1" s="127" t="s">
        <v>261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40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49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7" t="str">
        <f>'Rekapitulace stavby'!$K$6</f>
        <v>Oprava přelivu a odbahnění rybníka Petra Jilemnického v Tachově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33.75" customHeight="1">
      <c r="B7" s="19"/>
      <c r="D7" s="15" t="s">
        <v>88</v>
      </c>
      <c r="F7" s="192" t="s">
        <v>275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8"/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1">
        <f>IF('Rekapitulace stavby'!$AN$10="","",'Rekapitulace stavby'!$AN$10)</f>
      </c>
      <c r="P11" s="14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26</v>
      </c>
      <c r="O12" s="151">
        <f>IF('Rekapitulace stavby'!$AN$11="","",'Rekapitulace stavby'!$AN$11)</f>
      </c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25</v>
      </c>
      <c r="O14" s="151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26</v>
      </c>
      <c r="O15" s="151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25</v>
      </c>
      <c r="O17" s="151">
        <f>IF('Rekapitulace stavby'!$AN$16="","",'Rekapitulace stavby'!$AN$16)</f>
      </c>
      <c r="P17" s="14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26</v>
      </c>
      <c r="O18" s="151">
        <f>IF('Rekapitulace stavby'!$AN$17="","",'Rekapitulace stavby'!$AN$17)</f>
      </c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30</v>
      </c>
      <c r="M20" s="16" t="s">
        <v>25</v>
      </c>
      <c r="O20" s="151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51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31</v>
      </c>
      <c r="R23" s="20"/>
    </row>
    <row r="24" spans="2:18" s="78" customFormat="1" ht="15.75" customHeight="1">
      <c r="B24" s="79"/>
      <c r="E24" s="160"/>
      <c r="F24" s="185"/>
      <c r="G24" s="185"/>
      <c r="H24" s="185"/>
      <c r="I24" s="185"/>
      <c r="J24" s="185"/>
      <c r="K24" s="185"/>
      <c r="L24" s="185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>
      <c r="B27" s="19"/>
      <c r="D27" s="81" t="s">
        <v>89</v>
      </c>
      <c r="M27" s="161">
        <f>$N$88</f>
        <v>0</v>
      </c>
      <c r="N27" s="144"/>
      <c r="O27" s="144"/>
      <c r="P27" s="144"/>
      <c r="R27" s="20"/>
    </row>
    <row r="28" spans="2:18" s="6" customFormat="1" ht="15" customHeight="1">
      <c r="B28" s="19"/>
      <c r="D28" s="18" t="s">
        <v>90</v>
      </c>
      <c r="M28" s="161">
        <f>$N$92</f>
        <v>0</v>
      </c>
      <c r="N28" s="144"/>
      <c r="O28" s="144"/>
      <c r="P28" s="14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34</v>
      </c>
      <c r="M30" s="184">
        <f>ROUND($M$27+$M$28,2)</f>
        <v>0</v>
      </c>
      <c r="N30" s="144"/>
      <c r="O30" s="144"/>
      <c r="P30" s="144"/>
      <c r="R30" s="20"/>
    </row>
    <row r="31" spans="2:18" s="6" customFormat="1" ht="7.5" customHeight="1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>
      <c r="B32" s="19"/>
      <c r="D32" s="24" t="s">
        <v>35</v>
      </c>
      <c r="E32" s="24" t="s">
        <v>36</v>
      </c>
      <c r="F32" s="83">
        <v>0.21</v>
      </c>
      <c r="G32" s="84" t="s">
        <v>37</v>
      </c>
      <c r="H32" s="183">
        <v>0</v>
      </c>
      <c r="I32" s="144"/>
      <c r="J32" s="144"/>
      <c r="M32" s="183">
        <v>0</v>
      </c>
      <c r="N32" s="144"/>
      <c r="O32" s="144"/>
      <c r="P32" s="144"/>
      <c r="R32" s="20"/>
    </row>
    <row r="33" spans="2:18" s="6" customFormat="1" ht="15" customHeight="1">
      <c r="B33" s="19"/>
      <c r="E33" s="24" t="s">
        <v>38</v>
      </c>
      <c r="F33" s="83">
        <v>0.15</v>
      </c>
      <c r="G33" s="84" t="s">
        <v>37</v>
      </c>
      <c r="H33" s="183">
        <f>ROUND((SUM($BF$92:$BF$93)+SUM($BF$111:$BF$138)),2)</f>
        <v>0</v>
      </c>
      <c r="I33" s="144"/>
      <c r="J33" s="144"/>
      <c r="M33" s="183">
        <f>ROUND(ROUND((SUM($BF$92:$BF$93)+SUM($BF$111:$BF$138)),2)*$F$33,2)</f>
        <v>0</v>
      </c>
      <c r="N33" s="144"/>
      <c r="O33" s="144"/>
      <c r="P33" s="144"/>
      <c r="R33" s="20"/>
    </row>
    <row r="34" spans="2:18" s="6" customFormat="1" ht="15" customHeight="1" hidden="1">
      <c r="B34" s="19"/>
      <c r="E34" s="24" t="s">
        <v>39</v>
      </c>
      <c r="F34" s="83">
        <v>0.21</v>
      </c>
      <c r="G34" s="84" t="s">
        <v>37</v>
      </c>
      <c r="H34" s="183">
        <f>ROUND((SUM($BG$92:$BG$93)+SUM($BG$111:$BG$138)),2)</f>
        <v>0</v>
      </c>
      <c r="I34" s="144"/>
      <c r="J34" s="144"/>
      <c r="M34" s="183">
        <v>0</v>
      </c>
      <c r="N34" s="144"/>
      <c r="O34" s="144"/>
      <c r="P34" s="144"/>
      <c r="R34" s="20"/>
    </row>
    <row r="35" spans="2:18" s="6" customFormat="1" ht="15" customHeight="1" hidden="1">
      <c r="B35" s="19"/>
      <c r="E35" s="24" t="s">
        <v>40</v>
      </c>
      <c r="F35" s="83">
        <v>0.15</v>
      </c>
      <c r="G35" s="84" t="s">
        <v>37</v>
      </c>
      <c r="H35" s="183">
        <f>ROUND((SUM($BH$92:$BH$93)+SUM($BH$111:$BH$138)),2)</f>
        <v>0</v>
      </c>
      <c r="I35" s="144"/>
      <c r="J35" s="144"/>
      <c r="M35" s="183">
        <v>0</v>
      </c>
      <c r="N35" s="144"/>
      <c r="O35" s="144"/>
      <c r="P35" s="144"/>
      <c r="R35" s="20"/>
    </row>
    <row r="36" spans="2:18" s="6" customFormat="1" ht="15" customHeight="1" hidden="1">
      <c r="B36" s="19"/>
      <c r="E36" s="24" t="s">
        <v>41</v>
      </c>
      <c r="F36" s="83">
        <v>0</v>
      </c>
      <c r="G36" s="84" t="s">
        <v>37</v>
      </c>
      <c r="H36" s="183">
        <f>ROUND((SUM($BI$92:$BI$93)+SUM($BI$111:$BI$138)),2)</f>
        <v>0</v>
      </c>
      <c r="I36" s="144"/>
      <c r="J36" s="144"/>
      <c r="M36" s="183">
        <v>0</v>
      </c>
      <c r="N36" s="144"/>
      <c r="O36" s="144"/>
      <c r="P36" s="14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7"/>
      <c r="D38" s="28" t="s">
        <v>42</v>
      </c>
      <c r="E38" s="29"/>
      <c r="F38" s="29"/>
      <c r="G38" s="85" t="s">
        <v>43</v>
      </c>
      <c r="H38" s="30" t="s">
        <v>44</v>
      </c>
      <c r="I38" s="29"/>
      <c r="J38" s="29"/>
      <c r="K38" s="29"/>
      <c r="L38" s="159">
        <f>SUM($M$30:$M$36)</f>
        <v>0</v>
      </c>
      <c r="M38" s="146"/>
      <c r="N38" s="146"/>
      <c r="O38" s="146"/>
      <c r="P38" s="148"/>
      <c r="Q38" s="27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1" t="s">
        <v>45</v>
      </c>
      <c r="E50" s="32"/>
      <c r="F50" s="32"/>
      <c r="G50" s="32"/>
      <c r="H50" s="33"/>
      <c r="J50" s="31" t="s">
        <v>46</v>
      </c>
      <c r="K50" s="32"/>
      <c r="L50" s="32"/>
      <c r="M50" s="32"/>
      <c r="N50" s="32"/>
      <c r="O50" s="32"/>
      <c r="P50" s="33"/>
      <c r="R50" s="20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47</v>
      </c>
      <c r="E59" s="37"/>
      <c r="F59" s="37"/>
      <c r="G59" s="38" t="s">
        <v>48</v>
      </c>
      <c r="H59" s="39"/>
      <c r="J59" s="36" t="s">
        <v>47</v>
      </c>
      <c r="K59" s="37"/>
      <c r="L59" s="37"/>
      <c r="M59" s="37"/>
      <c r="N59" s="38" t="s">
        <v>48</v>
      </c>
      <c r="O59" s="37"/>
      <c r="P59" s="39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1" t="s">
        <v>49</v>
      </c>
      <c r="E61" s="32"/>
      <c r="F61" s="32"/>
      <c r="G61" s="32"/>
      <c r="H61" s="33"/>
      <c r="J61" s="31" t="s">
        <v>50</v>
      </c>
      <c r="K61" s="32"/>
      <c r="L61" s="32"/>
      <c r="M61" s="32"/>
      <c r="N61" s="32"/>
      <c r="O61" s="32"/>
      <c r="P61" s="33"/>
      <c r="R61" s="20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47</v>
      </c>
      <c r="E70" s="37"/>
      <c r="F70" s="37"/>
      <c r="G70" s="38" t="s">
        <v>48</v>
      </c>
      <c r="H70" s="39"/>
      <c r="J70" s="36" t="s">
        <v>47</v>
      </c>
      <c r="K70" s="37"/>
      <c r="L70" s="37"/>
      <c r="M70" s="37"/>
      <c r="N70" s="38" t="s">
        <v>48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49" t="s">
        <v>91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7" t="str">
        <f>$F$6</f>
        <v>Oprava přelivu a odbahnění rybníka Petra Jilemnického v Tachově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8" t="s">
        <v>88</v>
      </c>
      <c r="F79" s="150" t="str">
        <f>$F$7</f>
        <v>03 - SO 03  Sdružený objekt bezpečnostního přelivu a vtoku do dešťové kanalizace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8">
        <f>IF($O$9="","",$O$9)</f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 </v>
      </c>
      <c r="K83" s="16" t="s">
        <v>28</v>
      </c>
      <c r="M83" s="151" t="str">
        <f>$E$18</f>
        <v> </v>
      </c>
      <c r="N83" s="144"/>
      <c r="O83" s="144"/>
      <c r="P83" s="144"/>
      <c r="Q83" s="144"/>
      <c r="R83" s="20"/>
    </row>
    <row r="84" spans="2:18" s="6" customFormat="1" ht="15" customHeight="1">
      <c r="B84" s="19"/>
      <c r="C84" s="16" t="s">
        <v>27</v>
      </c>
      <c r="F84" s="14" t="str">
        <f>IF($E$15="","",$E$15)</f>
        <v> </v>
      </c>
      <c r="K84" s="16" t="s">
        <v>30</v>
      </c>
      <c r="M84" s="151" t="str">
        <f>$E$21</f>
        <v> </v>
      </c>
      <c r="N84" s="144"/>
      <c r="O84" s="144"/>
      <c r="P84" s="144"/>
      <c r="Q84" s="14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2" t="s">
        <v>92</v>
      </c>
      <c r="D86" s="139"/>
      <c r="E86" s="139"/>
      <c r="F86" s="139"/>
      <c r="G86" s="139"/>
      <c r="H86" s="27"/>
      <c r="I86" s="27"/>
      <c r="J86" s="27"/>
      <c r="K86" s="27"/>
      <c r="L86" s="27"/>
      <c r="M86" s="27"/>
      <c r="N86" s="182" t="s">
        <v>93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94</v>
      </c>
      <c r="N88" s="142">
        <f>$N$111</f>
        <v>0</v>
      </c>
      <c r="O88" s="144"/>
      <c r="P88" s="144"/>
      <c r="Q88" s="144"/>
      <c r="R88" s="20"/>
      <c r="AU88" s="6" t="s">
        <v>95</v>
      </c>
    </row>
    <row r="89" spans="2:18" s="64" customFormat="1" ht="25.5" customHeight="1">
      <c r="B89" s="86"/>
      <c r="D89" s="87" t="s">
        <v>96</v>
      </c>
      <c r="N89" s="179">
        <f>$N$112</f>
        <v>0</v>
      </c>
      <c r="O89" s="180"/>
      <c r="P89" s="180"/>
      <c r="Q89" s="180"/>
      <c r="R89" s="88"/>
    </row>
    <row r="90" spans="2:18" s="81" customFormat="1" ht="21" customHeight="1">
      <c r="B90" s="89"/>
      <c r="D90" s="90" t="s">
        <v>305</v>
      </c>
      <c r="N90" s="181">
        <f>$N$113</f>
        <v>0</v>
      </c>
      <c r="O90" s="180"/>
      <c r="P90" s="180"/>
      <c r="Q90" s="180"/>
      <c r="R90" s="91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59" t="s">
        <v>98</v>
      </c>
      <c r="N92" s="142">
        <v>0</v>
      </c>
      <c r="O92" s="144"/>
      <c r="P92" s="144"/>
      <c r="Q92" s="144"/>
      <c r="R92" s="20"/>
      <c r="T92" s="92"/>
      <c r="U92" s="93" t="s">
        <v>35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7" t="s">
        <v>84</v>
      </c>
      <c r="D94" s="27"/>
      <c r="E94" s="27"/>
      <c r="F94" s="27"/>
      <c r="G94" s="27"/>
      <c r="H94" s="27"/>
      <c r="I94" s="27"/>
      <c r="J94" s="27"/>
      <c r="K94" s="27"/>
      <c r="L94" s="138">
        <f>ROUND(SUM($N$88+$N$92),2)</f>
        <v>0</v>
      </c>
      <c r="M94" s="139"/>
      <c r="N94" s="139"/>
      <c r="O94" s="139"/>
      <c r="P94" s="139"/>
      <c r="Q94" s="139"/>
      <c r="R94" s="20"/>
    </row>
    <row r="95" spans="2:18" s="6" customFormat="1" ht="7.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18" s="6" customFormat="1" ht="7.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18" s="6" customFormat="1" ht="37.5" customHeight="1">
      <c r="B100" s="19"/>
      <c r="C100" s="149" t="s">
        <v>99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14</v>
      </c>
      <c r="F102" s="177" t="str">
        <f>$F$6</f>
        <v>Oprava přelivu a odbahnění rybníka Petra Jilemnického v Tachově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R102" s="20"/>
    </row>
    <row r="103" spans="2:18" s="6" customFormat="1" ht="37.5" customHeight="1">
      <c r="B103" s="19"/>
      <c r="C103" s="48" t="s">
        <v>88</v>
      </c>
      <c r="F103" s="150" t="str">
        <f>$F$7</f>
        <v>03 - SO 03  Sdružený objekt bezpečnostního přelivu a vtoku do dešťové kanalizace</v>
      </c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19</v>
      </c>
      <c r="F105" s="14" t="str">
        <f>$F$9</f>
        <v> </v>
      </c>
      <c r="K105" s="16" t="s">
        <v>21</v>
      </c>
      <c r="M105" s="178">
        <f>IF($O$9="","",$O$9)</f>
      </c>
      <c r="N105" s="144"/>
      <c r="O105" s="144"/>
      <c r="P105" s="144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24</v>
      </c>
      <c r="F107" s="14" t="str">
        <f>$E$12</f>
        <v> </v>
      </c>
      <c r="K107" s="16" t="s">
        <v>28</v>
      </c>
      <c r="M107" s="151" t="str">
        <f>$E$18</f>
        <v> </v>
      </c>
      <c r="N107" s="144"/>
      <c r="O107" s="144"/>
      <c r="P107" s="144"/>
      <c r="Q107" s="144"/>
      <c r="R107" s="20"/>
    </row>
    <row r="108" spans="2:18" s="6" customFormat="1" ht="15" customHeight="1">
      <c r="B108" s="19"/>
      <c r="C108" s="16" t="s">
        <v>27</v>
      </c>
      <c r="F108" s="14" t="str">
        <f>IF($E$15="","",$E$15)</f>
        <v> </v>
      </c>
      <c r="K108" s="16" t="s">
        <v>30</v>
      </c>
      <c r="M108" s="151" t="str">
        <f>$E$21</f>
        <v> </v>
      </c>
      <c r="N108" s="144"/>
      <c r="O108" s="144"/>
      <c r="P108" s="144"/>
      <c r="Q108" s="144"/>
      <c r="R108" s="20"/>
    </row>
    <row r="109" spans="2:18" s="6" customFormat="1" ht="11.25" customHeight="1">
      <c r="B109" s="19"/>
      <c r="R109" s="20"/>
    </row>
    <row r="110" spans="2:27" s="94" customFormat="1" ht="30" customHeight="1">
      <c r="B110" s="95"/>
      <c r="C110" s="96" t="s">
        <v>100</v>
      </c>
      <c r="D110" s="97" t="s">
        <v>101</v>
      </c>
      <c r="E110" s="97" t="s">
        <v>53</v>
      </c>
      <c r="F110" s="174" t="s">
        <v>102</v>
      </c>
      <c r="G110" s="175"/>
      <c r="H110" s="175"/>
      <c r="I110" s="175"/>
      <c r="J110" s="97" t="s">
        <v>103</v>
      </c>
      <c r="K110" s="97" t="s">
        <v>104</v>
      </c>
      <c r="L110" s="174" t="s">
        <v>105</v>
      </c>
      <c r="M110" s="175"/>
      <c r="N110" s="174" t="s">
        <v>106</v>
      </c>
      <c r="O110" s="175"/>
      <c r="P110" s="175"/>
      <c r="Q110" s="176"/>
      <c r="R110" s="98"/>
      <c r="T110" s="54" t="s">
        <v>107</v>
      </c>
      <c r="U110" s="55" t="s">
        <v>35</v>
      </c>
      <c r="V110" s="55" t="s">
        <v>108</v>
      </c>
      <c r="W110" s="55" t="s">
        <v>109</v>
      </c>
      <c r="X110" s="55" t="s">
        <v>110</v>
      </c>
      <c r="Y110" s="55" t="s">
        <v>111</v>
      </c>
      <c r="Z110" s="55" t="s">
        <v>112</v>
      </c>
      <c r="AA110" s="56" t="s">
        <v>113</v>
      </c>
    </row>
    <row r="111" spans="2:63" s="6" customFormat="1" ht="30" customHeight="1">
      <c r="B111" s="19"/>
      <c r="C111" s="59" t="s">
        <v>89</v>
      </c>
      <c r="N111" s="167">
        <v>0</v>
      </c>
      <c r="O111" s="144"/>
      <c r="P111" s="144"/>
      <c r="Q111" s="144"/>
      <c r="R111" s="20"/>
      <c r="T111" s="58"/>
      <c r="U111" s="32"/>
      <c r="V111" s="32"/>
      <c r="W111" s="99" t="e">
        <f>$W$112</f>
        <v>#REF!</v>
      </c>
      <c r="X111" s="32"/>
      <c r="Y111" s="99" t="e">
        <f>$Y$112</f>
        <v>#REF!</v>
      </c>
      <c r="Z111" s="32"/>
      <c r="AA111" s="100" t="e">
        <f>$AA$112</f>
        <v>#REF!</v>
      </c>
      <c r="AT111" s="6" t="s">
        <v>70</v>
      </c>
      <c r="AU111" s="6" t="s">
        <v>95</v>
      </c>
      <c r="BK111" s="101" t="e">
        <f>$BK$112</f>
        <v>#REF!</v>
      </c>
    </row>
    <row r="112" spans="2:63" s="102" customFormat="1" ht="37.5" customHeight="1">
      <c r="B112" s="103"/>
      <c r="C112" s="102"/>
      <c r="D112" s="104" t="s">
        <v>96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190">
        <f>SUM(N113:Q137)</f>
        <v>0</v>
      </c>
      <c r="O112" s="191"/>
      <c r="P112" s="191"/>
      <c r="Q112" s="191"/>
      <c r="R112" s="106"/>
      <c r="T112" s="107"/>
      <c r="W112" s="108" t="e">
        <f>#REF!+$W$113+#REF!</f>
        <v>#REF!</v>
      </c>
      <c r="Y112" s="108" t="e">
        <f>#REF!+$Y$113+#REF!</f>
        <v>#REF!</v>
      </c>
      <c r="AA112" s="109" t="e">
        <f>#REF!+$AA$113+#REF!</f>
        <v>#REF!</v>
      </c>
      <c r="AR112" s="105" t="s">
        <v>18</v>
      </c>
      <c r="AT112" s="105" t="s">
        <v>70</v>
      </c>
      <c r="AU112" s="105" t="s">
        <v>71</v>
      </c>
      <c r="AY112" s="105" t="s">
        <v>114</v>
      </c>
      <c r="BK112" s="110" t="e">
        <f>#REF!+$BK$113+#REF!</f>
        <v>#REF!</v>
      </c>
    </row>
    <row r="113" spans="2:63" s="102" customFormat="1" ht="30.75" customHeight="1">
      <c r="B113" s="103"/>
      <c r="D113" s="111" t="s">
        <v>304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70">
        <f>SUM(N114:Q138)</f>
        <v>0</v>
      </c>
      <c r="O113" s="169"/>
      <c r="P113" s="169"/>
      <c r="Q113" s="169"/>
      <c r="R113" s="106"/>
      <c r="T113" s="107"/>
      <c r="W113" s="108">
        <f>SUM($W$114:$W$138)</f>
        <v>72.633988</v>
      </c>
      <c r="Y113" s="108">
        <f>SUM($Y$114:$Y$138)</f>
        <v>9.62529918</v>
      </c>
      <c r="AA113" s="109">
        <f>SUM($AA$114:$AA$138)</f>
        <v>0</v>
      </c>
      <c r="AR113" s="105" t="s">
        <v>18</v>
      </c>
      <c r="AT113" s="105" t="s">
        <v>70</v>
      </c>
      <c r="AU113" s="105" t="s">
        <v>18</v>
      </c>
      <c r="AY113" s="105" t="s">
        <v>114</v>
      </c>
      <c r="BK113" s="110">
        <f>SUM($BK$114:$BK$138)</f>
        <v>0</v>
      </c>
    </row>
    <row r="114" spans="2:65" s="6" customFormat="1" ht="27" customHeight="1">
      <c r="B114" s="19"/>
      <c r="C114" s="112">
        <v>1</v>
      </c>
      <c r="D114" s="112" t="s">
        <v>115</v>
      </c>
      <c r="E114" s="113" t="s">
        <v>194</v>
      </c>
      <c r="F114" s="171" t="s">
        <v>273</v>
      </c>
      <c r="G114" s="172"/>
      <c r="H114" s="172"/>
      <c r="I114" s="172"/>
      <c r="J114" s="114" t="s">
        <v>154</v>
      </c>
      <c r="K114" s="115">
        <v>1</v>
      </c>
      <c r="L114" s="173">
        <v>0</v>
      </c>
      <c r="M114" s="172"/>
      <c r="N114" s="173">
        <f>ROUND($L$114*$K$114,2)</f>
        <v>0</v>
      </c>
      <c r="O114" s="172"/>
      <c r="P114" s="172"/>
      <c r="Q114" s="172"/>
      <c r="R114" s="20"/>
      <c r="T114" s="116"/>
      <c r="U114" s="25" t="s">
        <v>36</v>
      </c>
      <c r="V114" s="117">
        <v>1.321</v>
      </c>
      <c r="W114" s="117">
        <f>$V$114*$K$114</f>
        <v>1.321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119</v>
      </c>
      <c r="AT114" s="6" t="s">
        <v>115</v>
      </c>
      <c r="AU114" s="6" t="s">
        <v>86</v>
      </c>
      <c r="AY114" s="6" t="s">
        <v>114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6" t="s">
        <v>18</v>
      </c>
      <c r="BK114" s="119">
        <f>ROUND($L$114*$K$114,2)</f>
        <v>0</v>
      </c>
      <c r="BL114" s="6" t="s">
        <v>119</v>
      </c>
      <c r="BM114" s="6" t="s">
        <v>195</v>
      </c>
    </row>
    <row r="115" spans="2:63" s="6" customFormat="1" ht="27" customHeight="1">
      <c r="B115" s="19"/>
      <c r="C115" s="130">
        <v>2</v>
      </c>
      <c r="D115" s="130" t="s">
        <v>115</v>
      </c>
      <c r="E115" s="131" t="s">
        <v>286</v>
      </c>
      <c r="F115" s="188" t="s">
        <v>287</v>
      </c>
      <c r="G115" s="187"/>
      <c r="H115" s="187"/>
      <c r="I115" s="187"/>
      <c r="J115" s="132" t="s">
        <v>212</v>
      </c>
      <c r="K115" s="133">
        <v>0.4</v>
      </c>
      <c r="L115" s="186">
        <v>0</v>
      </c>
      <c r="M115" s="187"/>
      <c r="N115" s="186">
        <f>ROUND($L$115*$K$115,2)</f>
        <v>0</v>
      </c>
      <c r="O115" s="187"/>
      <c r="P115" s="187"/>
      <c r="Q115" s="187"/>
      <c r="R115" s="20"/>
      <c r="T115" s="116"/>
      <c r="U115" s="25"/>
      <c r="V115" s="117"/>
      <c r="W115" s="117"/>
      <c r="X115" s="117"/>
      <c r="Y115" s="117"/>
      <c r="Z115" s="117"/>
      <c r="AA115" s="118"/>
      <c r="BE115" s="119"/>
      <c r="BF115" s="119"/>
      <c r="BG115" s="119"/>
      <c r="BH115" s="119"/>
      <c r="BI115" s="119"/>
      <c r="BK115" s="119"/>
    </row>
    <row r="116" spans="2:63" s="6" customFormat="1" ht="27" customHeight="1">
      <c r="B116" s="19"/>
      <c r="C116" s="130">
        <v>3</v>
      </c>
      <c r="D116" s="130" t="s">
        <v>115</v>
      </c>
      <c r="E116" s="131" t="s">
        <v>288</v>
      </c>
      <c r="F116" s="188" t="s">
        <v>289</v>
      </c>
      <c r="G116" s="187"/>
      <c r="H116" s="187"/>
      <c r="I116" s="187"/>
      <c r="J116" s="132" t="s">
        <v>212</v>
      </c>
      <c r="K116" s="133">
        <v>5</v>
      </c>
      <c r="L116" s="186">
        <v>0</v>
      </c>
      <c r="M116" s="187"/>
      <c r="N116" s="186">
        <f>ROUND($L$116*$K$116,2)</f>
        <v>0</v>
      </c>
      <c r="O116" s="187"/>
      <c r="P116" s="187"/>
      <c r="Q116" s="187"/>
      <c r="R116" s="20"/>
      <c r="T116" s="116"/>
      <c r="U116" s="25"/>
      <c r="V116" s="117"/>
      <c r="W116" s="117"/>
      <c r="X116" s="117"/>
      <c r="Y116" s="117"/>
      <c r="Z116" s="117"/>
      <c r="AA116" s="118"/>
      <c r="BE116" s="119"/>
      <c r="BF116" s="119"/>
      <c r="BG116" s="119"/>
      <c r="BH116" s="119"/>
      <c r="BI116" s="119"/>
      <c r="BK116" s="119"/>
    </row>
    <row r="117" spans="2:63" s="6" customFormat="1" ht="27" customHeight="1">
      <c r="B117" s="19"/>
      <c r="C117" s="130">
        <v>4</v>
      </c>
      <c r="D117" s="130" t="s">
        <v>188</v>
      </c>
      <c r="E117" s="131" t="s">
        <v>290</v>
      </c>
      <c r="F117" s="188" t="s">
        <v>291</v>
      </c>
      <c r="G117" s="187"/>
      <c r="H117" s="187"/>
      <c r="I117" s="187"/>
      <c r="J117" s="132" t="s">
        <v>212</v>
      </c>
      <c r="K117" s="133">
        <v>5</v>
      </c>
      <c r="L117" s="186">
        <v>0</v>
      </c>
      <c r="M117" s="187"/>
      <c r="N117" s="186">
        <f>ROUND($L$117*$K$117,2)</f>
        <v>0</v>
      </c>
      <c r="O117" s="187"/>
      <c r="P117" s="187"/>
      <c r="Q117" s="187"/>
      <c r="R117" s="20"/>
      <c r="T117" s="116"/>
      <c r="U117" s="25"/>
      <c r="V117" s="117"/>
      <c r="W117" s="117"/>
      <c r="X117" s="117"/>
      <c r="Y117" s="117"/>
      <c r="Z117" s="117"/>
      <c r="AA117" s="118"/>
      <c r="BE117" s="119"/>
      <c r="BF117" s="119"/>
      <c r="BG117" s="119"/>
      <c r="BH117" s="119"/>
      <c r="BI117" s="119"/>
      <c r="BK117" s="119"/>
    </row>
    <row r="118" spans="2:63" s="6" customFormat="1" ht="27" customHeight="1">
      <c r="B118" s="19"/>
      <c r="C118" s="130">
        <v>5</v>
      </c>
      <c r="D118" s="130" t="s">
        <v>115</v>
      </c>
      <c r="E118" s="131" t="s">
        <v>292</v>
      </c>
      <c r="F118" s="188" t="s">
        <v>293</v>
      </c>
      <c r="G118" s="187"/>
      <c r="H118" s="187"/>
      <c r="I118" s="187"/>
      <c r="J118" s="132" t="s">
        <v>278</v>
      </c>
      <c r="K118" s="133">
        <v>1</v>
      </c>
      <c r="L118" s="186">
        <v>0</v>
      </c>
      <c r="M118" s="187"/>
      <c r="N118" s="186">
        <f>ROUND($L$118*$K$118,2)</f>
        <v>0</v>
      </c>
      <c r="O118" s="187"/>
      <c r="P118" s="187"/>
      <c r="Q118" s="187"/>
      <c r="R118" s="20"/>
      <c r="T118" s="116"/>
      <c r="U118" s="25"/>
      <c r="V118" s="117"/>
      <c r="W118" s="117"/>
      <c r="X118" s="117"/>
      <c r="Y118" s="117"/>
      <c r="Z118" s="117"/>
      <c r="AA118" s="118"/>
      <c r="BE118" s="119"/>
      <c r="BF118" s="119"/>
      <c r="BG118" s="119"/>
      <c r="BH118" s="119"/>
      <c r="BI118" s="119"/>
      <c r="BK118" s="119"/>
    </row>
    <row r="119" spans="2:63" s="6" customFormat="1" ht="27" customHeight="1">
      <c r="B119" s="19"/>
      <c r="C119" s="130">
        <v>6</v>
      </c>
      <c r="D119" s="130" t="s">
        <v>188</v>
      </c>
      <c r="E119" s="131" t="s">
        <v>276</v>
      </c>
      <c r="F119" s="188" t="s">
        <v>277</v>
      </c>
      <c r="G119" s="187"/>
      <c r="H119" s="187"/>
      <c r="I119" s="187"/>
      <c r="J119" s="132" t="s">
        <v>278</v>
      </c>
      <c r="K119" s="133">
        <v>1</v>
      </c>
      <c r="L119" s="186">
        <v>0</v>
      </c>
      <c r="M119" s="187"/>
      <c r="N119" s="186">
        <f>ROUND($L$119*$K$119,2)</f>
        <v>0</v>
      </c>
      <c r="O119" s="187"/>
      <c r="P119" s="187"/>
      <c r="Q119" s="187"/>
      <c r="R119" s="20"/>
      <c r="T119" s="116"/>
      <c r="U119" s="25"/>
      <c r="V119" s="117"/>
      <c r="W119" s="117"/>
      <c r="X119" s="117"/>
      <c r="Y119" s="117"/>
      <c r="Z119" s="117"/>
      <c r="AA119" s="118"/>
      <c r="BE119" s="119"/>
      <c r="BF119" s="119"/>
      <c r="BG119" s="119"/>
      <c r="BH119" s="119"/>
      <c r="BI119" s="119"/>
      <c r="BK119" s="119"/>
    </row>
    <row r="120" spans="2:63" s="6" customFormat="1" ht="27" customHeight="1">
      <c r="B120" s="19"/>
      <c r="C120" s="112">
        <v>7</v>
      </c>
      <c r="D120" s="112" t="s">
        <v>188</v>
      </c>
      <c r="E120" s="113" t="s">
        <v>279</v>
      </c>
      <c r="F120" s="171" t="s">
        <v>282</v>
      </c>
      <c r="G120" s="172"/>
      <c r="H120" s="172"/>
      <c r="I120" s="172"/>
      <c r="J120" s="114" t="s">
        <v>154</v>
      </c>
      <c r="K120" s="115">
        <v>1</v>
      </c>
      <c r="L120" s="186">
        <v>0</v>
      </c>
      <c r="M120" s="187"/>
      <c r="N120" s="186">
        <f>ROUND($L$120*$K$120,2)</f>
        <v>0</v>
      </c>
      <c r="O120" s="187"/>
      <c r="P120" s="187"/>
      <c r="Q120" s="187"/>
      <c r="R120" s="20"/>
      <c r="T120" s="116"/>
      <c r="U120" s="25"/>
      <c r="V120" s="117"/>
      <c r="W120" s="117"/>
      <c r="X120" s="117"/>
      <c r="Y120" s="117"/>
      <c r="Z120" s="117"/>
      <c r="AA120" s="118"/>
      <c r="BE120" s="119"/>
      <c r="BF120" s="119"/>
      <c r="BG120" s="119"/>
      <c r="BH120" s="119"/>
      <c r="BI120" s="119"/>
      <c r="BK120" s="119"/>
    </row>
    <row r="121" spans="2:65" s="6" customFormat="1" ht="27" customHeight="1">
      <c r="B121" s="19"/>
      <c r="C121" s="112">
        <v>8</v>
      </c>
      <c r="D121" s="112" t="s">
        <v>115</v>
      </c>
      <c r="E121" s="113" t="s">
        <v>196</v>
      </c>
      <c r="F121" s="171" t="s">
        <v>197</v>
      </c>
      <c r="G121" s="172"/>
      <c r="H121" s="172"/>
      <c r="I121" s="172"/>
      <c r="J121" s="114" t="s">
        <v>198</v>
      </c>
      <c r="K121" s="115">
        <v>100</v>
      </c>
      <c r="L121" s="173">
        <v>0</v>
      </c>
      <c r="M121" s="172"/>
      <c r="N121" s="173">
        <f>ROUND($L$121*$K$121,2)</f>
        <v>0</v>
      </c>
      <c r="O121" s="172"/>
      <c r="P121" s="172"/>
      <c r="Q121" s="172"/>
      <c r="R121" s="20"/>
      <c r="T121" s="116"/>
      <c r="U121" s="25" t="s">
        <v>36</v>
      </c>
      <c r="V121" s="117">
        <v>0.2</v>
      </c>
      <c r="W121" s="117">
        <f>$V$121*$K$121</f>
        <v>20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119</v>
      </c>
      <c r="AT121" s="6" t="s">
        <v>115</v>
      </c>
      <c r="AU121" s="6" t="s">
        <v>86</v>
      </c>
      <c r="AY121" s="6" t="s">
        <v>114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18</v>
      </c>
      <c r="BK121" s="119">
        <f>ROUND($L$121*$K$121,2)</f>
        <v>0</v>
      </c>
      <c r="BL121" s="6" t="s">
        <v>119</v>
      </c>
      <c r="BM121" s="6" t="s">
        <v>199</v>
      </c>
    </row>
    <row r="122" spans="2:65" s="6" customFormat="1" ht="27" customHeight="1">
      <c r="B122" s="19"/>
      <c r="C122" s="112">
        <v>9</v>
      </c>
      <c r="D122" s="112" t="s">
        <v>115</v>
      </c>
      <c r="E122" s="113" t="s">
        <v>200</v>
      </c>
      <c r="F122" s="171" t="s">
        <v>201</v>
      </c>
      <c r="G122" s="172"/>
      <c r="H122" s="172"/>
      <c r="I122" s="172"/>
      <c r="J122" s="114" t="s">
        <v>202</v>
      </c>
      <c r="K122" s="115">
        <v>20</v>
      </c>
      <c r="L122" s="173">
        <v>0</v>
      </c>
      <c r="M122" s="172"/>
      <c r="N122" s="173">
        <f>ROUND($L$122*$K$122,2)</f>
        <v>0</v>
      </c>
      <c r="O122" s="172"/>
      <c r="P122" s="172"/>
      <c r="Q122" s="172"/>
      <c r="R122" s="20"/>
      <c r="T122" s="116"/>
      <c r="U122" s="25" t="s">
        <v>36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119</v>
      </c>
      <c r="AT122" s="6" t="s">
        <v>115</v>
      </c>
      <c r="AU122" s="6" t="s">
        <v>86</v>
      </c>
      <c r="AY122" s="6" t="s">
        <v>114</v>
      </c>
      <c r="BE122" s="119">
        <f>IF($U$122="základní",$N$122,0)</f>
        <v>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18</v>
      </c>
      <c r="BK122" s="119">
        <f>ROUND($L$122*$K$122,2)</f>
        <v>0</v>
      </c>
      <c r="BL122" s="6" t="s">
        <v>119</v>
      </c>
      <c r="BM122" s="6" t="s">
        <v>203</v>
      </c>
    </row>
    <row r="123" spans="2:63" s="6" customFormat="1" ht="50.25" customHeight="1">
      <c r="B123" s="19"/>
      <c r="C123" s="112">
        <v>10</v>
      </c>
      <c r="D123" s="112" t="s">
        <v>188</v>
      </c>
      <c r="E123" s="113" t="s">
        <v>280</v>
      </c>
      <c r="F123" s="171" t="s">
        <v>281</v>
      </c>
      <c r="G123" s="172"/>
      <c r="H123" s="172"/>
      <c r="I123" s="172"/>
      <c r="J123" s="114" t="s">
        <v>278</v>
      </c>
      <c r="K123" s="133">
        <v>1</v>
      </c>
      <c r="L123" s="186">
        <v>0</v>
      </c>
      <c r="M123" s="187"/>
      <c r="N123" s="186">
        <f>ROUND($L$123*$K$123,2)</f>
        <v>0</v>
      </c>
      <c r="O123" s="187"/>
      <c r="P123" s="187"/>
      <c r="Q123" s="187"/>
      <c r="R123" s="20"/>
      <c r="T123" s="116"/>
      <c r="U123" s="25"/>
      <c r="V123" s="117"/>
      <c r="W123" s="117"/>
      <c r="X123" s="117"/>
      <c r="Y123" s="117"/>
      <c r="Z123" s="117"/>
      <c r="AA123" s="118"/>
      <c r="BE123" s="119"/>
      <c r="BF123" s="119"/>
      <c r="BG123" s="119"/>
      <c r="BH123" s="119"/>
      <c r="BI123" s="119"/>
      <c r="BK123" s="119"/>
    </row>
    <row r="124" spans="2:63" s="6" customFormat="1" ht="39" customHeight="1">
      <c r="B124" s="19"/>
      <c r="C124" s="112">
        <v>11</v>
      </c>
      <c r="D124" s="112" t="s">
        <v>115</v>
      </c>
      <c r="E124" s="113" t="s">
        <v>294</v>
      </c>
      <c r="F124" s="171" t="s">
        <v>295</v>
      </c>
      <c r="G124" s="172"/>
      <c r="H124" s="172"/>
      <c r="I124" s="172"/>
      <c r="J124" s="114" t="s">
        <v>139</v>
      </c>
      <c r="K124" s="133">
        <v>9.439</v>
      </c>
      <c r="L124" s="173">
        <v>0</v>
      </c>
      <c r="M124" s="172"/>
      <c r="N124" s="186">
        <f>ROUND($L$124*$K$124,2)</f>
        <v>0</v>
      </c>
      <c r="O124" s="187"/>
      <c r="P124" s="187"/>
      <c r="Q124" s="187"/>
      <c r="R124" s="20"/>
      <c r="T124" s="116"/>
      <c r="U124" s="25"/>
      <c r="V124" s="117"/>
      <c r="W124" s="117"/>
      <c r="X124" s="117"/>
      <c r="Y124" s="117"/>
      <c r="Z124" s="117"/>
      <c r="AA124" s="118"/>
      <c r="BE124" s="119"/>
      <c r="BF124" s="119"/>
      <c r="BG124" s="119"/>
      <c r="BH124" s="119"/>
      <c r="BI124" s="119"/>
      <c r="BK124" s="119"/>
    </row>
    <row r="125" spans="2:63" s="6" customFormat="1" ht="33" customHeight="1">
      <c r="B125" s="19"/>
      <c r="C125" s="112">
        <v>12</v>
      </c>
      <c r="D125" s="112" t="s">
        <v>115</v>
      </c>
      <c r="E125" s="113" t="s">
        <v>297</v>
      </c>
      <c r="F125" s="171" t="s">
        <v>298</v>
      </c>
      <c r="G125" s="172"/>
      <c r="H125" s="172"/>
      <c r="I125" s="172"/>
      <c r="J125" s="114" t="s">
        <v>139</v>
      </c>
      <c r="K125" s="133">
        <v>9.439</v>
      </c>
      <c r="L125" s="173">
        <v>0</v>
      </c>
      <c r="M125" s="172"/>
      <c r="N125" s="173">
        <f>ROUND($L$125*$K$125,2)</f>
        <v>0</v>
      </c>
      <c r="O125" s="172"/>
      <c r="P125" s="172"/>
      <c r="Q125" s="172"/>
      <c r="R125" s="20"/>
      <c r="T125" s="116"/>
      <c r="U125" s="25"/>
      <c r="V125" s="117"/>
      <c r="W125" s="117"/>
      <c r="X125" s="117"/>
      <c r="Y125" s="117"/>
      <c r="Z125" s="117"/>
      <c r="AA125" s="118"/>
      <c r="BE125" s="119"/>
      <c r="BF125" s="119"/>
      <c r="BG125" s="119"/>
      <c r="BH125" s="119"/>
      <c r="BI125" s="119"/>
      <c r="BK125" s="119"/>
    </row>
    <row r="126" spans="2:63" s="6" customFormat="1" ht="33" customHeight="1">
      <c r="B126" s="19"/>
      <c r="C126" s="112">
        <v>13</v>
      </c>
      <c r="D126" s="112" t="s">
        <v>115</v>
      </c>
      <c r="E126" s="113" t="s">
        <v>299</v>
      </c>
      <c r="F126" s="171" t="s">
        <v>300</v>
      </c>
      <c r="G126" s="172"/>
      <c r="H126" s="172"/>
      <c r="I126" s="172"/>
      <c r="J126" s="114" t="s">
        <v>139</v>
      </c>
      <c r="K126" s="133">
        <v>9.439</v>
      </c>
      <c r="L126" s="173">
        <v>0</v>
      </c>
      <c r="M126" s="172"/>
      <c r="N126" s="173">
        <f>ROUND($L$126*$K$126,2)</f>
        <v>0</v>
      </c>
      <c r="O126" s="172"/>
      <c r="P126" s="172"/>
      <c r="Q126" s="172"/>
      <c r="R126" s="20"/>
      <c r="T126" s="116"/>
      <c r="U126" s="25"/>
      <c r="V126" s="117"/>
      <c r="W126" s="117"/>
      <c r="X126" s="117"/>
      <c r="Y126" s="117"/>
      <c r="Z126" s="117"/>
      <c r="AA126" s="118"/>
      <c r="BE126" s="119"/>
      <c r="BF126" s="119"/>
      <c r="BG126" s="119"/>
      <c r="BH126" s="119"/>
      <c r="BI126" s="119"/>
      <c r="BK126" s="119"/>
    </row>
    <row r="127" spans="2:63" s="6" customFormat="1" ht="21.75" customHeight="1">
      <c r="B127" s="19"/>
      <c r="C127" s="112">
        <v>14</v>
      </c>
      <c r="D127" s="112" t="s">
        <v>115</v>
      </c>
      <c r="E127" s="113" t="s">
        <v>171</v>
      </c>
      <c r="F127" s="171" t="s">
        <v>301</v>
      </c>
      <c r="G127" s="172"/>
      <c r="H127" s="172"/>
      <c r="I127" s="172"/>
      <c r="J127" s="114" t="s">
        <v>139</v>
      </c>
      <c r="K127" s="133">
        <v>9.439</v>
      </c>
      <c r="L127" s="173">
        <v>0</v>
      </c>
      <c r="M127" s="172"/>
      <c r="N127" s="173">
        <f>ROUND($L$127*$K$127,2)</f>
        <v>0</v>
      </c>
      <c r="O127" s="172"/>
      <c r="P127" s="172"/>
      <c r="Q127" s="172"/>
      <c r="R127" s="20"/>
      <c r="T127" s="116"/>
      <c r="U127" s="25"/>
      <c r="V127" s="117"/>
      <c r="W127" s="117"/>
      <c r="X127" s="117"/>
      <c r="Y127" s="117"/>
      <c r="Z127" s="117"/>
      <c r="AA127" s="118"/>
      <c r="BE127" s="119"/>
      <c r="BF127" s="119"/>
      <c r="BG127" s="119"/>
      <c r="BH127" s="119"/>
      <c r="BI127" s="119"/>
      <c r="BK127" s="119"/>
    </row>
    <row r="128" spans="2:63" s="6" customFormat="1" ht="39" customHeight="1">
      <c r="B128" s="19"/>
      <c r="C128" s="112">
        <v>15</v>
      </c>
      <c r="D128" s="112" t="s">
        <v>115</v>
      </c>
      <c r="E128" s="113" t="s">
        <v>302</v>
      </c>
      <c r="F128" s="171" t="s">
        <v>303</v>
      </c>
      <c r="G128" s="172"/>
      <c r="H128" s="172"/>
      <c r="I128" s="172"/>
      <c r="J128" s="114" t="s">
        <v>192</v>
      </c>
      <c r="K128" s="133">
        <v>16.99</v>
      </c>
      <c r="L128" s="173">
        <v>0</v>
      </c>
      <c r="M128" s="172"/>
      <c r="N128" s="173">
        <f>ROUND($L$128*$K$128,2)</f>
        <v>0</v>
      </c>
      <c r="O128" s="172"/>
      <c r="P128" s="172"/>
      <c r="Q128" s="172"/>
      <c r="R128" s="20"/>
      <c r="T128" s="116"/>
      <c r="U128" s="25"/>
      <c r="V128" s="117"/>
      <c r="W128" s="117"/>
      <c r="X128" s="117"/>
      <c r="Y128" s="117"/>
      <c r="Z128" s="117"/>
      <c r="AA128" s="118"/>
      <c r="BE128" s="119"/>
      <c r="BF128" s="119"/>
      <c r="BG128" s="119"/>
      <c r="BH128" s="119"/>
      <c r="BI128" s="119"/>
      <c r="BK128" s="119"/>
    </row>
    <row r="129" spans="2:65" s="6" customFormat="1" ht="27" customHeight="1">
      <c r="B129" s="19"/>
      <c r="C129" s="112">
        <v>16</v>
      </c>
      <c r="D129" s="112" t="s">
        <v>115</v>
      </c>
      <c r="E129" s="113" t="s">
        <v>204</v>
      </c>
      <c r="F129" s="171" t="s">
        <v>205</v>
      </c>
      <c r="G129" s="172"/>
      <c r="H129" s="172"/>
      <c r="I129" s="172"/>
      <c r="J129" s="114" t="s">
        <v>118</v>
      </c>
      <c r="K129" s="133">
        <v>37.747</v>
      </c>
      <c r="L129" s="173">
        <v>0</v>
      </c>
      <c r="M129" s="172"/>
      <c r="N129" s="173">
        <f>ROUND($L$129*$K$129,2)</f>
        <v>0</v>
      </c>
      <c r="O129" s="172"/>
      <c r="P129" s="172"/>
      <c r="Q129" s="172"/>
      <c r="R129" s="20"/>
      <c r="T129" s="116"/>
      <c r="U129" s="25" t="s">
        <v>36</v>
      </c>
      <c r="V129" s="117">
        <v>0.236</v>
      </c>
      <c r="W129" s="117">
        <f>$V$129*$K$129</f>
        <v>8.908292</v>
      </c>
      <c r="X129" s="117">
        <v>0.00084</v>
      </c>
      <c r="Y129" s="117">
        <f>$X$129*$K$129</f>
        <v>0.03170748</v>
      </c>
      <c r="Z129" s="117">
        <v>0</v>
      </c>
      <c r="AA129" s="118">
        <f>$Z$129*$K$129</f>
        <v>0</v>
      </c>
      <c r="AR129" s="6" t="s">
        <v>119</v>
      </c>
      <c r="AT129" s="6" t="s">
        <v>115</v>
      </c>
      <c r="AU129" s="6" t="s">
        <v>86</v>
      </c>
      <c r="AY129" s="6" t="s">
        <v>114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18</v>
      </c>
      <c r="BK129" s="119">
        <f>ROUND($L$129*$K$129,2)</f>
        <v>0</v>
      </c>
      <c r="BL129" s="6" t="s">
        <v>119</v>
      </c>
      <c r="BM129" s="6" t="s">
        <v>206</v>
      </c>
    </row>
    <row r="130" spans="2:65" s="6" customFormat="1" ht="27" customHeight="1">
      <c r="B130" s="19"/>
      <c r="C130" s="112">
        <v>17</v>
      </c>
      <c r="D130" s="112" t="s">
        <v>115</v>
      </c>
      <c r="E130" s="113" t="s">
        <v>207</v>
      </c>
      <c r="F130" s="171" t="s">
        <v>208</v>
      </c>
      <c r="G130" s="172"/>
      <c r="H130" s="172"/>
      <c r="I130" s="172"/>
      <c r="J130" s="114" t="s">
        <v>118</v>
      </c>
      <c r="K130" s="133">
        <v>37.747</v>
      </c>
      <c r="L130" s="173">
        <v>0</v>
      </c>
      <c r="M130" s="172"/>
      <c r="N130" s="173">
        <f>ROUND($L$130*$K$130,2)</f>
        <v>0</v>
      </c>
      <c r="O130" s="172"/>
      <c r="P130" s="172"/>
      <c r="Q130" s="172"/>
      <c r="R130" s="20"/>
      <c r="T130" s="116"/>
      <c r="U130" s="25" t="s">
        <v>36</v>
      </c>
      <c r="V130" s="117">
        <v>0.07</v>
      </c>
      <c r="W130" s="117">
        <f>$V$130*$K$130</f>
        <v>2.64229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119</v>
      </c>
      <c r="AT130" s="6" t="s">
        <v>115</v>
      </c>
      <c r="AU130" s="6" t="s">
        <v>86</v>
      </c>
      <c r="AY130" s="6" t="s">
        <v>114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18</v>
      </c>
      <c r="BK130" s="119">
        <f>ROUND($L$130*$K$130,2)</f>
        <v>0</v>
      </c>
      <c r="BL130" s="6" t="s">
        <v>119</v>
      </c>
      <c r="BM130" s="6" t="s">
        <v>209</v>
      </c>
    </row>
    <row r="131" spans="2:65" s="6" customFormat="1" ht="27" customHeight="1">
      <c r="B131" s="19"/>
      <c r="C131" s="112">
        <v>18</v>
      </c>
      <c r="D131" s="112" t="s">
        <v>115</v>
      </c>
      <c r="E131" s="113" t="s">
        <v>210</v>
      </c>
      <c r="F131" s="171" t="s">
        <v>274</v>
      </c>
      <c r="G131" s="172"/>
      <c r="H131" s="172"/>
      <c r="I131" s="172"/>
      <c r="J131" s="114" t="s">
        <v>139</v>
      </c>
      <c r="K131" s="133">
        <v>0.324</v>
      </c>
      <c r="L131" s="173">
        <v>0</v>
      </c>
      <c r="M131" s="172"/>
      <c r="N131" s="173">
        <f>ROUND($L$131*$K$131,2)</f>
        <v>0</v>
      </c>
      <c r="O131" s="172"/>
      <c r="P131" s="172"/>
      <c r="Q131" s="172"/>
      <c r="R131" s="20"/>
      <c r="T131" s="116"/>
      <c r="U131" s="25" t="s">
        <v>36</v>
      </c>
      <c r="V131" s="117">
        <v>1.317</v>
      </c>
      <c r="W131" s="117">
        <f>$V$131*$K$131</f>
        <v>0.426708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119</v>
      </c>
      <c r="AT131" s="6" t="s">
        <v>115</v>
      </c>
      <c r="AU131" s="6" t="s">
        <v>86</v>
      </c>
      <c r="AY131" s="6" t="s">
        <v>114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18</v>
      </c>
      <c r="BK131" s="119">
        <f>ROUND($L$131*$K$131,2)</f>
        <v>0</v>
      </c>
      <c r="BL131" s="6" t="s">
        <v>119</v>
      </c>
      <c r="BM131" s="6" t="s">
        <v>211</v>
      </c>
    </row>
    <row r="132" spans="2:63" s="6" customFormat="1" ht="27" customHeight="1">
      <c r="B132" s="19"/>
      <c r="C132" s="112">
        <v>19</v>
      </c>
      <c r="D132" s="112" t="s">
        <v>115</v>
      </c>
      <c r="E132" s="113" t="s">
        <v>220</v>
      </c>
      <c r="F132" s="171" t="s">
        <v>221</v>
      </c>
      <c r="G132" s="172"/>
      <c r="H132" s="172"/>
      <c r="I132" s="172"/>
      <c r="J132" s="114" t="s">
        <v>139</v>
      </c>
      <c r="K132" s="133">
        <v>4.463</v>
      </c>
      <c r="L132" s="173">
        <v>0</v>
      </c>
      <c r="M132" s="172"/>
      <c r="N132" s="173">
        <f>ROUND($L$132*$K$132,2)</f>
        <v>0</v>
      </c>
      <c r="O132" s="172"/>
      <c r="P132" s="172"/>
      <c r="Q132" s="172"/>
      <c r="R132" s="20"/>
      <c r="T132" s="116"/>
      <c r="U132" s="25"/>
      <c r="V132" s="117"/>
      <c r="W132" s="117"/>
      <c r="X132" s="117"/>
      <c r="Y132" s="117"/>
      <c r="Z132" s="117"/>
      <c r="AA132" s="118"/>
      <c r="BE132" s="119"/>
      <c r="BF132" s="119"/>
      <c r="BG132" s="119"/>
      <c r="BH132" s="119"/>
      <c r="BI132" s="119"/>
      <c r="BK132" s="119"/>
    </row>
    <row r="133" spans="2:65" s="6" customFormat="1" ht="42" customHeight="1">
      <c r="B133" s="19"/>
      <c r="C133" s="112">
        <v>20</v>
      </c>
      <c r="D133" s="112" t="s">
        <v>115</v>
      </c>
      <c r="E133" s="113" t="s">
        <v>213</v>
      </c>
      <c r="F133" s="189" t="s">
        <v>325</v>
      </c>
      <c r="G133" s="172"/>
      <c r="H133" s="172"/>
      <c r="I133" s="172"/>
      <c r="J133" s="114" t="s">
        <v>139</v>
      </c>
      <c r="K133" s="133">
        <v>5.972</v>
      </c>
      <c r="L133" s="173">
        <v>0</v>
      </c>
      <c r="M133" s="172"/>
      <c r="N133" s="173">
        <f>ROUND($L$133*$K$133,2)</f>
        <v>0</v>
      </c>
      <c r="O133" s="172"/>
      <c r="P133" s="172"/>
      <c r="Q133" s="172"/>
      <c r="R133" s="20"/>
      <c r="T133" s="116"/>
      <c r="U133" s="25" t="s">
        <v>36</v>
      </c>
      <c r="V133" s="117">
        <v>3.899</v>
      </c>
      <c r="W133" s="117">
        <f>$V$133*$K$133</f>
        <v>23.284828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119</v>
      </c>
      <c r="AT133" s="6" t="s">
        <v>115</v>
      </c>
      <c r="AU133" s="6" t="s">
        <v>86</v>
      </c>
      <c r="AY133" s="6" t="s">
        <v>114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18</v>
      </c>
      <c r="BK133" s="119">
        <f>ROUND($L$133*$K$133,2)</f>
        <v>0</v>
      </c>
      <c r="BL133" s="6" t="s">
        <v>119</v>
      </c>
      <c r="BM133" s="6" t="s">
        <v>214</v>
      </c>
    </row>
    <row r="134" spans="2:63" s="6" customFormat="1" ht="34.5" customHeight="1">
      <c r="B134" s="19"/>
      <c r="C134" s="112">
        <v>21</v>
      </c>
      <c r="D134" s="112" t="s">
        <v>188</v>
      </c>
      <c r="E134" s="113" t="s">
        <v>283</v>
      </c>
      <c r="F134" s="171" t="s">
        <v>284</v>
      </c>
      <c r="G134" s="172"/>
      <c r="H134" s="172"/>
      <c r="I134" s="172"/>
      <c r="J134" s="114" t="s">
        <v>154</v>
      </c>
      <c r="K134" s="133">
        <v>1</v>
      </c>
      <c r="L134" s="186">
        <v>0</v>
      </c>
      <c r="M134" s="187"/>
      <c r="N134" s="186">
        <f>ROUND($L$134*$K$134,2)</f>
        <v>0</v>
      </c>
      <c r="O134" s="187"/>
      <c r="P134" s="187"/>
      <c r="Q134" s="187"/>
      <c r="R134" s="20"/>
      <c r="T134" s="116"/>
      <c r="U134" s="25"/>
      <c r="V134" s="117"/>
      <c r="W134" s="117"/>
      <c r="X134" s="117"/>
      <c r="Y134" s="117"/>
      <c r="Z134" s="117"/>
      <c r="AA134" s="118"/>
      <c r="BE134" s="119"/>
      <c r="BF134" s="119"/>
      <c r="BG134" s="119"/>
      <c r="BH134" s="119"/>
      <c r="BI134" s="119"/>
      <c r="BK134" s="119"/>
    </row>
    <row r="135" spans="2:63" s="6" customFormat="1" ht="33.75" customHeight="1">
      <c r="B135" s="19"/>
      <c r="C135" s="112">
        <v>22</v>
      </c>
      <c r="D135" s="112" t="s">
        <v>188</v>
      </c>
      <c r="E135" s="113" t="s">
        <v>296</v>
      </c>
      <c r="F135" s="188" t="s">
        <v>285</v>
      </c>
      <c r="G135" s="187"/>
      <c r="H135" s="187"/>
      <c r="I135" s="187"/>
      <c r="J135" s="114" t="s">
        <v>212</v>
      </c>
      <c r="K135" s="133">
        <v>0.5</v>
      </c>
      <c r="L135" s="186">
        <v>0</v>
      </c>
      <c r="M135" s="187"/>
      <c r="N135" s="186">
        <f>ROUND($L$135*$K$135,2)</f>
        <v>0</v>
      </c>
      <c r="O135" s="187"/>
      <c r="P135" s="187"/>
      <c r="Q135" s="187"/>
      <c r="R135" s="20"/>
      <c r="T135" s="116"/>
      <c r="U135" s="25"/>
      <c r="V135" s="117"/>
      <c r="W135" s="117"/>
      <c r="X135" s="117"/>
      <c r="Y135" s="117"/>
      <c r="Z135" s="117"/>
      <c r="AA135" s="118"/>
      <c r="BE135" s="119"/>
      <c r="BF135" s="119"/>
      <c r="BG135" s="119"/>
      <c r="BH135" s="119"/>
      <c r="BI135" s="119"/>
      <c r="BK135" s="119"/>
    </row>
    <row r="136" spans="2:63" s="6" customFormat="1" ht="29.25" customHeight="1">
      <c r="B136" s="19"/>
      <c r="C136" s="112">
        <v>23</v>
      </c>
      <c r="D136" s="112" t="s">
        <v>115</v>
      </c>
      <c r="E136" s="113" t="s">
        <v>222</v>
      </c>
      <c r="F136" s="171" t="s">
        <v>223</v>
      </c>
      <c r="G136" s="172"/>
      <c r="H136" s="172"/>
      <c r="I136" s="172"/>
      <c r="J136" s="114" t="s">
        <v>118</v>
      </c>
      <c r="K136" s="133">
        <v>3.05</v>
      </c>
      <c r="L136" s="173">
        <v>0</v>
      </c>
      <c r="M136" s="172"/>
      <c r="N136" s="173">
        <f>ROUND($L$136*$K$136,2)</f>
        <v>0</v>
      </c>
      <c r="O136" s="172"/>
      <c r="P136" s="172"/>
      <c r="Q136" s="172"/>
      <c r="R136" s="20"/>
      <c r="T136" s="116"/>
      <c r="U136" s="25"/>
      <c r="V136" s="117"/>
      <c r="W136" s="117"/>
      <c r="X136" s="117"/>
      <c r="Y136" s="117"/>
      <c r="Z136" s="117"/>
      <c r="AA136" s="118"/>
      <c r="BE136" s="119"/>
      <c r="BF136" s="119"/>
      <c r="BG136" s="119"/>
      <c r="BH136" s="119"/>
      <c r="BI136" s="119"/>
      <c r="BK136" s="119"/>
    </row>
    <row r="137" spans="2:65" s="6" customFormat="1" ht="38.25" customHeight="1">
      <c r="B137" s="19"/>
      <c r="C137" s="112">
        <v>24</v>
      </c>
      <c r="D137" s="112" t="s">
        <v>115</v>
      </c>
      <c r="E137" s="113" t="s">
        <v>215</v>
      </c>
      <c r="F137" s="171" t="s">
        <v>216</v>
      </c>
      <c r="G137" s="172"/>
      <c r="H137" s="172"/>
      <c r="I137" s="172"/>
      <c r="J137" s="114" t="s">
        <v>118</v>
      </c>
      <c r="K137" s="115">
        <v>10.23</v>
      </c>
      <c r="L137" s="173">
        <v>0</v>
      </c>
      <c r="M137" s="172"/>
      <c r="N137" s="173">
        <f>ROUND($L$137*$K$137,2)</f>
        <v>0</v>
      </c>
      <c r="O137" s="172"/>
      <c r="P137" s="172"/>
      <c r="Q137" s="172"/>
      <c r="R137" s="20"/>
      <c r="T137" s="116"/>
      <c r="U137" s="25" t="s">
        <v>36</v>
      </c>
      <c r="V137" s="117">
        <v>0.248</v>
      </c>
      <c r="W137" s="117">
        <f>$V$137*$K$137</f>
        <v>2.53704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119</v>
      </c>
      <c r="AT137" s="6" t="s">
        <v>115</v>
      </c>
      <c r="AU137" s="6" t="s">
        <v>86</v>
      </c>
      <c r="AY137" s="6" t="s">
        <v>114</v>
      </c>
      <c r="BE137" s="119">
        <f>IF($U$137="základní",$N$137,0)</f>
        <v>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18</v>
      </c>
      <c r="BK137" s="119">
        <f>ROUND($L$137*$K$137,2)</f>
        <v>0</v>
      </c>
      <c r="BL137" s="6" t="s">
        <v>119</v>
      </c>
      <c r="BM137" s="6" t="s">
        <v>217</v>
      </c>
    </row>
    <row r="138" spans="2:65" s="6" customFormat="1" ht="27" customHeight="1">
      <c r="B138" s="19"/>
      <c r="C138" s="112">
        <v>25</v>
      </c>
      <c r="D138" s="112" t="s">
        <v>115</v>
      </c>
      <c r="E138" s="113" t="s">
        <v>218</v>
      </c>
      <c r="F138" s="171" t="s">
        <v>324</v>
      </c>
      <c r="G138" s="172"/>
      <c r="H138" s="172"/>
      <c r="I138" s="172"/>
      <c r="J138" s="114" t="s">
        <v>118</v>
      </c>
      <c r="K138" s="115">
        <v>10.23</v>
      </c>
      <c r="L138" s="173">
        <v>0</v>
      </c>
      <c r="M138" s="172"/>
      <c r="N138" s="173">
        <f>ROUND($L$138*$K$138,2)</f>
        <v>0</v>
      </c>
      <c r="O138" s="172"/>
      <c r="P138" s="172"/>
      <c r="Q138" s="172"/>
      <c r="R138" s="20"/>
      <c r="T138" s="116"/>
      <c r="U138" s="25" t="s">
        <v>36</v>
      </c>
      <c r="V138" s="117">
        <v>1.321</v>
      </c>
      <c r="W138" s="117">
        <f>$V$138*$K$138</f>
        <v>13.51383</v>
      </c>
      <c r="X138" s="117">
        <v>0.93779</v>
      </c>
      <c r="Y138" s="117">
        <f>$X$138*$K$138</f>
        <v>9.593591700000001</v>
      </c>
      <c r="Z138" s="117">
        <v>0</v>
      </c>
      <c r="AA138" s="118">
        <f>$Z$138*$K$138</f>
        <v>0</v>
      </c>
      <c r="AR138" s="6" t="s">
        <v>119</v>
      </c>
      <c r="AT138" s="6" t="s">
        <v>115</v>
      </c>
      <c r="AU138" s="6" t="s">
        <v>86</v>
      </c>
      <c r="AY138" s="6" t="s">
        <v>114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18</v>
      </c>
      <c r="BK138" s="119">
        <f>ROUND($L$138*$K$138,2)</f>
        <v>0</v>
      </c>
      <c r="BL138" s="6" t="s">
        <v>119</v>
      </c>
      <c r="BM138" s="6" t="s">
        <v>219</v>
      </c>
    </row>
    <row r="139" spans="2:18" s="6" customFormat="1" ht="7.5" customHeight="1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2"/>
    </row>
    <row r="140" s="2" customFormat="1" ht="14.25" customHeight="1"/>
  </sheetData>
  <sheetProtection/>
  <mergeCells count="130">
    <mergeCell ref="N128:Q128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F117:I117"/>
    <mergeCell ref="L117:M117"/>
    <mergeCell ref="N117:Q117"/>
    <mergeCell ref="F118:I118"/>
    <mergeCell ref="L118:M118"/>
    <mergeCell ref="N118:Q118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N113:Q113"/>
    <mergeCell ref="F114:I114"/>
    <mergeCell ref="L114:M114"/>
    <mergeCell ref="N114:Q114"/>
    <mergeCell ref="M108:Q108"/>
    <mergeCell ref="F110:I110"/>
    <mergeCell ref="L110:M110"/>
    <mergeCell ref="N110:Q110"/>
    <mergeCell ref="N111:Q111"/>
    <mergeCell ref="N112:Q112"/>
    <mergeCell ref="F121:I121"/>
    <mergeCell ref="L121:M121"/>
    <mergeCell ref="N121:Q121"/>
    <mergeCell ref="F119:I119"/>
    <mergeCell ref="L119:M119"/>
    <mergeCell ref="N119:Q119"/>
    <mergeCell ref="F122:I122"/>
    <mergeCell ref="L122:M122"/>
    <mergeCell ref="N122:Q122"/>
    <mergeCell ref="L131:M131"/>
    <mergeCell ref="N131:Q131"/>
    <mergeCell ref="F129:I129"/>
    <mergeCell ref="L129:M129"/>
    <mergeCell ref="N129:Q129"/>
    <mergeCell ref="F124:I124"/>
    <mergeCell ref="L124:M124"/>
    <mergeCell ref="L127:M127"/>
    <mergeCell ref="N127:Q127"/>
    <mergeCell ref="F133:I133"/>
    <mergeCell ref="L133:M133"/>
    <mergeCell ref="N133:Q133"/>
    <mergeCell ref="F132:I132"/>
    <mergeCell ref="L132:M132"/>
    <mergeCell ref="N132:Q132"/>
    <mergeCell ref="F128:I128"/>
    <mergeCell ref="L128:M128"/>
    <mergeCell ref="F135:I135"/>
    <mergeCell ref="L135:M135"/>
    <mergeCell ref="N135:Q135"/>
    <mergeCell ref="F137:I137"/>
    <mergeCell ref="L137:M137"/>
    <mergeCell ref="N137:Q137"/>
    <mergeCell ref="F136:I136"/>
    <mergeCell ref="L136:M136"/>
    <mergeCell ref="N136:Q136"/>
    <mergeCell ref="L134:M134"/>
    <mergeCell ref="N134:Q134"/>
    <mergeCell ref="F130:I130"/>
    <mergeCell ref="L130:M130"/>
    <mergeCell ref="N130:Q130"/>
    <mergeCell ref="F131:I131"/>
    <mergeCell ref="F115:I115"/>
    <mergeCell ref="L115:M115"/>
    <mergeCell ref="N115:Q115"/>
    <mergeCell ref="F116:I116"/>
    <mergeCell ref="L116:M116"/>
    <mergeCell ref="N116:Q116"/>
    <mergeCell ref="F138:I138"/>
    <mergeCell ref="L138:M138"/>
    <mergeCell ref="N138:Q138"/>
    <mergeCell ref="F120:I120"/>
    <mergeCell ref="L120:M120"/>
    <mergeCell ref="N120:Q120"/>
    <mergeCell ref="F123:I123"/>
    <mergeCell ref="L123:M123"/>
    <mergeCell ref="N123:Q123"/>
    <mergeCell ref="F134:I13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F42" sqref="AF4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258</v>
      </c>
      <c r="G1" s="127"/>
      <c r="H1" s="166" t="s">
        <v>259</v>
      </c>
      <c r="I1" s="166"/>
      <c r="J1" s="166"/>
      <c r="K1" s="166"/>
      <c r="L1" s="127" t="s">
        <v>260</v>
      </c>
      <c r="M1" s="125"/>
      <c r="N1" s="125"/>
      <c r="O1" s="126" t="s">
        <v>85</v>
      </c>
      <c r="P1" s="125"/>
      <c r="Q1" s="125"/>
      <c r="R1" s="125"/>
      <c r="S1" s="127" t="s">
        <v>261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40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49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7" t="str">
        <f>'Rekapitulace stavby'!$K$6</f>
        <v>Oprava přelivu a odbahnění rybníka Petra Jilemnického v Tachově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33.75" customHeight="1">
      <c r="B7" s="19"/>
      <c r="D7" s="15" t="s">
        <v>88</v>
      </c>
      <c r="F7" s="165" t="s">
        <v>266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8"/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1">
        <f>IF('Rekapitulace stavby'!$AN$10="","",'Rekapitulace stavby'!$AN$10)</f>
      </c>
      <c r="P11" s="14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26</v>
      </c>
      <c r="O12" s="151">
        <f>IF('Rekapitulace stavby'!$AN$11="","",'Rekapitulace stavby'!$AN$11)</f>
      </c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25</v>
      </c>
      <c r="O14" s="151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26</v>
      </c>
      <c r="O15" s="151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25</v>
      </c>
      <c r="O17" s="151">
        <f>IF('Rekapitulace stavby'!$AN$16="","",'Rekapitulace stavby'!$AN$16)</f>
      </c>
      <c r="P17" s="14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26</v>
      </c>
      <c r="O18" s="151">
        <f>IF('Rekapitulace stavby'!$AN$17="","",'Rekapitulace stavby'!$AN$17)</f>
      </c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30</v>
      </c>
      <c r="M20" s="16" t="s">
        <v>25</v>
      </c>
      <c r="O20" s="151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51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31</v>
      </c>
      <c r="R23" s="20"/>
    </row>
    <row r="24" spans="2:18" s="78" customFormat="1" ht="15.75" customHeight="1">
      <c r="B24" s="79"/>
      <c r="E24" s="160"/>
      <c r="F24" s="185"/>
      <c r="G24" s="185"/>
      <c r="H24" s="185"/>
      <c r="I24" s="185"/>
      <c r="J24" s="185"/>
      <c r="K24" s="185"/>
      <c r="L24" s="185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>
      <c r="B27" s="19"/>
      <c r="D27" s="81" t="s">
        <v>89</v>
      </c>
      <c r="M27" s="161">
        <f>$N$88</f>
        <v>0</v>
      </c>
      <c r="N27" s="144"/>
      <c r="O27" s="144"/>
      <c r="P27" s="144"/>
      <c r="R27" s="20"/>
    </row>
    <row r="28" spans="2:18" s="6" customFormat="1" ht="15" customHeight="1">
      <c r="B28" s="19"/>
      <c r="D28" s="18" t="s">
        <v>90</v>
      </c>
      <c r="M28" s="161">
        <f>$N$92</f>
        <v>0</v>
      </c>
      <c r="N28" s="144"/>
      <c r="O28" s="144"/>
      <c r="P28" s="14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34</v>
      </c>
      <c r="M30" s="184">
        <f>ROUND($M$27+$M$28,2)</f>
        <v>0</v>
      </c>
      <c r="N30" s="144"/>
      <c r="O30" s="144"/>
      <c r="P30" s="144"/>
      <c r="R30" s="20"/>
    </row>
    <row r="31" spans="2:18" s="6" customFormat="1" ht="7.5" customHeight="1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>
      <c r="B32" s="19"/>
      <c r="D32" s="24" t="s">
        <v>35</v>
      </c>
      <c r="E32" s="24" t="s">
        <v>36</v>
      </c>
      <c r="F32" s="83">
        <v>0.21</v>
      </c>
      <c r="G32" s="84" t="s">
        <v>37</v>
      </c>
      <c r="H32" s="183">
        <v>0</v>
      </c>
      <c r="I32" s="144"/>
      <c r="J32" s="144"/>
      <c r="M32" s="183">
        <v>0</v>
      </c>
      <c r="N32" s="144"/>
      <c r="O32" s="144"/>
      <c r="P32" s="144"/>
      <c r="R32" s="20"/>
    </row>
    <row r="33" spans="2:18" s="6" customFormat="1" ht="15" customHeight="1">
      <c r="B33" s="19"/>
      <c r="E33" s="24" t="s">
        <v>38</v>
      </c>
      <c r="F33" s="83">
        <v>0.15</v>
      </c>
      <c r="G33" s="84" t="s">
        <v>37</v>
      </c>
      <c r="H33" s="183">
        <f>ROUND((SUM($BF$92:$BF$93)+SUM($BF$111:$BF$120)),2)</f>
        <v>0</v>
      </c>
      <c r="I33" s="144"/>
      <c r="J33" s="144"/>
      <c r="M33" s="183">
        <f>ROUND(ROUND((SUM($BF$92:$BF$93)+SUM($BF$111:$BF$120)),2)*$F$33,2)</f>
        <v>0</v>
      </c>
      <c r="N33" s="144"/>
      <c r="O33" s="144"/>
      <c r="P33" s="144"/>
      <c r="R33" s="20"/>
    </row>
    <row r="34" spans="2:18" s="6" customFormat="1" ht="15" customHeight="1" hidden="1">
      <c r="B34" s="19"/>
      <c r="E34" s="24" t="s">
        <v>39</v>
      </c>
      <c r="F34" s="83">
        <v>0.21</v>
      </c>
      <c r="G34" s="84" t="s">
        <v>37</v>
      </c>
      <c r="H34" s="183">
        <f>ROUND((SUM($BG$92:$BG$93)+SUM($BG$111:$BG$120)),2)</f>
        <v>0</v>
      </c>
      <c r="I34" s="144"/>
      <c r="J34" s="144"/>
      <c r="M34" s="183">
        <v>0</v>
      </c>
      <c r="N34" s="144"/>
      <c r="O34" s="144"/>
      <c r="P34" s="144"/>
      <c r="R34" s="20"/>
    </row>
    <row r="35" spans="2:18" s="6" customFormat="1" ht="15" customHeight="1" hidden="1">
      <c r="B35" s="19"/>
      <c r="E35" s="24" t="s">
        <v>40</v>
      </c>
      <c r="F35" s="83">
        <v>0.15</v>
      </c>
      <c r="G35" s="84" t="s">
        <v>37</v>
      </c>
      <c r="H35" s="183">
        <f>ROUND((SUM($BH$92:$BH$93)+SUM($BH$111:$BH$120)),2)</f>
        <v>0</v>
      </c>
      <c r="I35" s="144"/>
      <c r="J35" s="144"/>
      <c r="M35" s="183">
        <v>0</v>
      </c>
      <c r="N35" s="144"/>
      <c r="O35" s="144"/>
      <c r="P35" s="144"/>
      <c r="R35" s="20"/>
    </row>
    <row r="36" spans="2:18" s="6" customFormat="1" ht="15" customHeight="1" hidden="1">
      <c r="B36" s="19"/>
      <c r="E36" s="24" t="s">
        <v>41</v>
      </c>
      <c r="F36" s="83">
        <v>0</v>
      </c>
      <c r="G36" s="84" t="s">
        <v>37</v>
      </c>
      <c r="H36" s="183">
        <f>ROUND((SUM($BI$92:$BI$93)+SUM($BI$111:$BI$120)),2)</f>
        <v>0</v>
      </c>
      <c r="I36" s="144"/>
      <c r="J36" s="144"/>
      <c r="M36" s="183">
        <v>0</v>
      </c>
      <c r="N36" s="144"/>
      <c r="O36" s="144"/>
      <c r="P36" s="14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7"/>
      <c r="D38" s="28" t="s">
        <v>42</v>
      </c>
      <c r="E38" s="29"/>
      <c r="F38" s="29"/>
      <c r="G38" s="85" t="s">
        <v>43</v>
      </c>
      <c r="H38" s="30" t="s">
        <v>44</v>
      </c>
      <c r="I38" s="29"/>
      <c r="J38" s="29"/>
      <c r="K38" s="29"/>
      <c r="L38" s="159">
        <f>SUM($M$30:$M$36)</f>
        <v>0</v>
      </c>
      <c r="M38" s="146"/>
      <c r="N38" s="146"/>
      <c r="O38" s="146"/>
      <c r="P38" s="148"/>
      <c r="Q38" s="27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1" t="s">
        <v>45</v>
      </c>
      <c r="E50" s="32"/>
      <c r="F50" s="32"/>
      <c r="G50" s="32"/>
      <c r="H50" s="33"/>
      <c r="J50" s="31" t="s">
        <v>46</v>
      </c>
      <c r="K50" s="32"/>
      <c r="L50" s="32"/>
      <c r="M50" s="32"/>
      <c r="N50" s="32"/>
      <c r="O50" s="32"/>
      <c r="P50" s="33"/>
      <c r="R50" s="20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47</v>
      </c>
      <c r="E59" s="37"/>
      <c r="F59" s="37"/>
      <c r="G59" s="38" t="s">
        <v>48</v>
      </c>
      <c r="H59" s="39"/>
      <c r="J59" s="36" t="s">
        <v>47</v>
      </c>
      <c r="K59" s="37"/>
      <c r="L59" s="37"/>
      <c r="M59" s="37"/>
      <c r="N59" s="38" t="s">
        <v>48</v>
      </c>
      <c r="O59" s="37"/>
      <c r="P59" s="39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1" t="s">
        <v>49</v>
      </c>
      <c r="E61" s="32"/>
      <c r="F61" s="32"/>
      <c r="G61" s="32"/>
      <c r="H61" s="33"/>
      <c r="J61" s="31" t="s">
        <v>50</v>
      </c>
      <c r="K61" s="32"/>
      <c r="L61" s="32"/>
      <c r="M61" s="32"/>
      <c r="N61" s="32"/>
      <c r="O61" s="32"/>
      <c r="P61" s="33"/>
      <c r="R61" s="20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47</v>
      </c>
      <c r="E70" s="37"/>
      <c r="F70" s="37"/>
      <c r="G70" s="38" t="s">
        <v>48</v>
      </c>
      <c r="H70" s="39"/>
      <c r="J70" s="36" t="s">
        <v>47</v>
      </c>
      <c r="K70" s="37"/>
      <c r="L70" s="37"/>
      <c r="M70" s="37"/>
      <c r="N70" s="38" t="s">
        <v>48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49" t="s">
        <v>91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7" t="str">
        <f>$F$6</f>
        <v>Oprava přelivu a odbahnění rybníka Petra Jilemnického v Tachově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8" t="s">
        <v>88</v>
      </c>
      <c r="F79" s="150" t="str">
        <f>$F$7</f>
        <v>04 - SO 04  Opevnění návodního svahu a hráze rybníka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8">
        <f>IF($O$9="","",$O$9)</f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 </v>
      </c>
      <c r="K83" s="16" t="s">
        <v>28</v>
      </c>
      <c r="M83" s="151" t="str">
        <f>$E$18</f>
        <v> </v>
      </c>
      <c r="N83" s="144"/>
      <c r="O83" s="144"/>
      <c r="P83" s="144"/>
      <c r="Q83" s="144"/>
      <c r="R83" s="20"/>
    </row>
    <row r="84" spans="2:18" s="6" customFormat="1" ht="15" customHeight="1">
      <c r="B84" s="19"/>
      <c r="C84" s="16" t="s">
        <v>27</v>
      </c>
      <c r="F84" s="14" t="str">
        <f>IF($E$15="","",$E$15)</f>
        <v> </v>
      </c>
      <c r="K84" s="16" t="s">
        <v>30</v>
      </c>
      <c r="M84" s="151" t="str">
        <f>$E$21</f>
        <v> </v>
      </c>
      <c r="N84" s="144"/>
      <c r="O84" s="144"/>
      <c r="P84" s="144"/>
      <c r="Q84" s="14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2" t="s">
        <v>92</v>
      </c>
      <c r="D86" s="139"/>
      <c r="E86" s="139"/>
      <c r="F86" s="139"/>
      <c r="G86" s="139"/>
      <c r="H86" s="27"/>
      <c r="I86" s="27"/>
      <c r="J86" s="27"/>
      <c r="K86" s="27"/>
      <c r="L86" s="27"/>
      <c r="M86" s="27"/>
      <c r="N86" s="182" t="s">
        <v>93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94</v>
      </c>
      <c r="N88" s="142">
        <f>$N$111</f>
        <v>0</v>
      </c>
      <c r="O88" s="144"/>
      <c r="P88" s="144"/>
      <c r="Q88" s="144"/>
      <c r="R88" s="20"/>
      <c r="AU88" s="6" t="s">
        <v>95</v>
      </c>
    </row>
    <row r="89" spans="2:18" s="64" customFormat="1" ht="25.5" customHeight="1">
      <c r="B89" s="86"/>
      <c r="D89" s="87" t="s">
        <v>96</v>
      </c>
      <c r="N89" s="179">
        <f>$N$112</f>
        <v>0</v>
      </c>
      <c r="O89" s="180"/>
      <c r="P89" s="180"/>
      <c r="Q89" s="180"/>
      <c r="R89" s="88"/>
    </row>
    <row r="90" spans="2:18" s="81" customFormat="1" ht="21" customHeight="1">
      <c r="B90" s="89"/>
      <c r="D90" s="90" t="s">
        <v>97</v>
      </c>
      <c r="N90" s="181">
        <f>$N$113</f>
        <v>0</v>
      </c>
      <c r="O90" s="180"/>
      <c r="P90" s="180"/>
      <c r="Q90" s="180"/>
      <c r="R90" s="91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59" t="s">
        <v>98</v>
      </c>
      <c r="N92" s="142">
        <v>0</v>
      </c>
      <c r="O92" s="144"/>
      <c r="P92" s="144"/>
      <c r="Q92" s="144"/>
      <c r="R92" s="20"/>
      <c r="T92" s="92"/>
      <c r="U92" s="93" t="s">
        <v>35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7" t="s">
        <v>84</v>
      </c>
      <c r="D94" s="27"/>
      <c r="E94" s="27"/>
      <c r="F94" s="27"/>
      <c r="G94" s="27"/>
      <c r="H94" s="27"/>
      <c r="I94" s="27"/>
      <c r="J94" s="27"/>
      <c r="K94" s="27"/>
      <c r="L94" s="138">
        <f>ROUND(SUM($N$88+$N$92),2)</f>
        <v>0</v>
      </c>
      <c r="M94" s="139"/>
      <c r="N94" s="139"/>
      <c r="O94" s="139"/>
      <c r="P94" s="139"/>
      <c r="Q94" s="139"/>
      <c r="R94" s="20"/>
    </row>
    <row r="95" spans="2:18" s="6" customFormat="1" ht="7.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18" s="6" customFormat="1" ht="7.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18" s="6" customFormat="1" ht="37.5" customHeight="1">
      <c r="B100" s="19"/>
      <c r="C100" s="149" t="s">
        <v>99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14</v>
      </c>
      <c r="F102" s="177" t="str">
        <f>$F$6</f>
        <v>Oprava přelivu a odbahnění rybníka Petra Jilemnického v Tachově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R102" s="20"/>
    </row>
    <row r="103" spans="2:18" s="6" customFormat="1" ht="37.5" customHeight="1">
      <c r="B103" s="19"/>
      <c r="C103" s="48" t="s">
        <v>88</v>
      </c>
      <c r="F103" s="150" t="str">
        <f>$F$7</f>
        <v>04 - SO 04  Opevnění návodního svahu a hráze rybníka</v>
      </c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19</v>
      </c>
      <c r="F105" s="14" t="str">
        <f>$F$9</f>
        <v> </v>
      </c>
      <c r="K105" s="16" t="s">
        <v>21</v>
      </c>
      <c r="M105" s="178">
        <f>IF($O$9="","",$O$9)</f>
      </c>
      <c r="N105" s="144"/>
      <c r="O105" s="144"/>
      <c r="P105" s="144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24</v>
      </c>
      <c r="F107" s="14" t="str">
        <f>$E$12</f>
        <v> </v>
      </c>
      <c r="K107" s="16" t="s">
        <v>28</v>
      </c>
      <c r="M107" s="151" t="str">
        <f>$E$18</f>
        <v> </v>
      </c>
      <c r="N107" s="144"/>
      <c r="O107" s="144"/>
      <c r="P107" s="144"/>
      <c r="Q107" s="144"/>
      <c r="R107" s="20"/>
    </row>
    <row r="108" spans="2:18" s="6" customFormat="1" ht="15" customHeight="1">
      <c r="B108" s="19"/>
      <c r="C108" s="16" t="s">
        <v>27</v>
      </c>
      <c r="F108" s="14" t="str">
        <f>IF($E$15="","",$E$15)</f>
        <v> </v>
      </c>
      <c r="K108" s="16" t="s">
        <v>30</v>
      </c>
      <c r="M108" s="151" t="str">
        <f>$E$21</f>
        <v> </v>
      </c>
      <c r="N108" s="144"/>
      <c r="O108" s="144"/>
      <c r="P108" s="144"/>
      <c r="Q108" s="144"/>
      <c r="R108" s="20"/>
    </row>
    <row r="109" spans="2:18" s="6" customFormat="1" ht="11.25" customHeight="1">
      <c r="B109" s="19"/>
      <c r="R109" s="20"/>
    </row>
    <row r="110" spans="2:27" s="94" customFormat="1" ht="30" customHeight="1">
      <c r="B110" s="95"/>
      <c r="C110" s="96" t="s">
        <v>100</v>
      </c>
      <c r="D110" s="97" t="s">
        <v>101</v>
      </c>
      <c r="E110" s="97" t="s">
        <v>53</v>
      </c>
      <c r="F110" s="174" t="s">
        <v>102</v>
      </c>
      <c r="G110" s="175"/>
      <c r="H110" s="175"/>
      <c r="I110" s="175"/>
      <c r="J110" s="97" t="s">
        <v>103</v>
      </c>
      <c r="K110" s="97" t="s">
        <v>104</v>
      </c>
      <c r="L110" s="174" t="s">
        <v>105</v>
      </c>
      <c r="M110" s="175"/>
      <c r="N110" s="174" t="s">
        <v>106</v>
      </c>
      <c r="O110" s="175"/>
      <c r="P110" s="175"/>
      <c r="Q110" s="176"/>
      <c r="R110" s="98"/>
      <c r="T110" s="54" t="s">
        <v>107</v>
      </c>
      <c r="U110" s="55" t="s">
        <v>35</v>
      </c>
      <c r="V110" s="55" t="s">
        <v>108</v>
      </c>
      <c r="W110" s="55" t="s">
        <v>109</v>
      </c>
      <c r="X110" s="55" t="s">
        <v>110</v>
      </c>
      <c r="Y110" s="55" t="s">
        <v>111</v>
      </c>
      <c r="Z110" s="55" t="s">
        <v>112</v>
      </c>
      <c r="AA110" s="56" t="s">
        <v>113</v>
      </c>
    </row>
    <row r="111" spans="2:63" s="6" customFormat="1" ht="30" customHeight="1">
      <c r="B111" s="19"/>
      <c r="C111" s="59" t="s">
        <v>89</v>
      </c>
      <c r="N111" s="167">
        <v>0</v>
      </c>
      <c r="O111" s="144"/>
      <c r="P111" s="144"/>
      <c r="Q111" s="144"/>
      <c r="R111" s="20"/>
      <c r="T111" s="58"/>
      <c r="U111" s="32"/>
      <c r="V111" s="32"/>
      <c r="W111" s="99" t="e">
        <f>$W$112</f>
        <v>#REF!</v>
      </c>
      <c r="X111" s="32"/>
      <c r="Y111" s="99" t="e">
        <f>$Y$112</f>
        <v>#REF!</v>
      </c>
      <c r="Z111" s="32"/>
      <c r="AA111" s="100" t="e">
        <f>$AA$112</f>
        <v>#REF!</v>
      </c>
      <c r="AT111" s="6" t="s">
        <v>70</v>
      </c>
      <c r="AU111" s="6" t="s">
        <v>95</v>
      </c>
      <c r="BK111" s="101" t="e">
        <f>$BK$112</f>
        <v>#REF!</v>
      </c>
    </row>
    <row r="112" spans="2:63" s="102" customFormat="1" ht="37.5" customHeight="1">
      <c r="B112" s="103"/>
      <c r="C112" s="102"/>
      <c r="D112" s="104" t="s">
        <v>96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193">
        <f>$BK$113</f>
        <v>0</v>
      </c>
      <c r="O112" s="194"/>
      <c r="P112" s="194"/>
      <c r="Q112" s="194"/>
      <c r="R112" s="106"/>
      <c r="T112" s="107"/>
      <c r="W112" s="108" t="e">
        <f>$W$113+#REF!+#REF!</f>
        <v>#REF!</v>
      </c>
      <c r="Y112" s="108" t="e">
        <f>$Y$113+#REF!+#REF!</f>
        <v>#REF!</v>
      </c>
      <c r="AA112" s="109" t="e">
        <f>$AA$113+#REF!+#REF!</f>
        <v>#REF!</v>
      </c>
      <c r="AR112" s="105" t="s">
        <v>18</v>
      </c>
      <c r="AT112" s="105" t="s">
        <v>70</v>
      </c>
      <c r="AU112" s="105" t="s">
        <v>71</v>
      </c>
      <c r="AY112" s="105" t="s">
        <v>114</v>
      </c>
      <c r="BK112" s="110" t="e">
        <f>$BK$113+#REF!+#REF!</f>
        <v>#REF!</v>
      </c>
    </row>
    <row r="113" spans="2:63" s="102" customFormat="1" ht="21" customHeight="1">
      <c r="B113" s="103"/>
      <c r="D113" s="111" t="s">
        <v>97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70">
        <f>$BK$113</f>
        <v>0</v>
      </c>
      <c r="O113" s="169"/>
      <c r="P113" s="169"/>
      <c r="Q113" s="169"/>
      <c r="R113" s="106"/>
      <c r="T113" s="107"/>
      <c r="W113" s="108">
        <f>SUM($W$114:$W$119)</f>
        <v>202.77249999999998</v>
      </c>
      <c r="Y113" s="108">
        <f>SUM($Y$114:$Y$119)</f>
        <v>62.9896</v>
      </c>
      <c r="AA113" s="109">
        <f>SUM($AA$114:$AA$119)</f>
        <v>0</v>
      </c>
      <c r="AR113" s="105" t="s">
        <v>18</v>
      </c>
      <c r="AT113" s="105" t="s">
        <v>70</v>
      </c>
      <c r="AU113" s="105" t="s">
        <v>18</v>
      </c>
      <c r="AY113" s="105" t="s">
        <v>114</v>
      </c>
      <c r="BK113" s="110">
        <f>SUM($BK$114:$BK$119)</f>
        <v>0</v>
      </c>
    </row>
    <row r="114" spans="2:65" s="6" customFormat="1" ht="27" customHeight="1">
      <c r="B114" s="19"/>
      <c r="C114" s="112">
        <v>1</v>
      </c>
      <c r="D114" s="112" t="s">
        <v>115</v>
      </c>
      <c r="E114" s="113" t="s">
        <v>181</v>
      </c>
      <c r="F114" s="171" t="s">
        <v>267</v>
      </c>
      <c r="G114" s="172"/>
      <c r="H114" s="172"/>
      <c r="I114" s="172"/>
      <c r="J114" s="114" t="s">
        <v>139</v>
      </c>
      <c r="K114" s="115">
        <v>7.5</v>
      </c>
      <c r="L114" s="173">
        <v>0</v>
      </c>
      <c r="M114" s="172"/>
      <c r="N114" s="173">
        <f>ROUND($L$114*$K$114,2)</f>
        <v>0</v>
      </c>
      <c r="O114" s="172"/>
      <c r="P114" s="172"/>
      <c r="Q114" s="172"/>
      <c r="R114" s="20"/>
      <c r="T114" s="116"/>
      <c r="U114" s="25" t="s">
        <v>36</v>
      </c>
      <c r="V114" s="117">
        <v>0.297</v>
      </c>
      <c r="W114" s="117">
        <f>$V$114*$K$114</f>
        <v>2.2275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119</v>
      </c>
      <c r="AT114" s="6" t="s">
        <v>115</v>
      </c>
      <c r="AU114" s="6" t="s">
        <v>86</v>
      </c>
      <c r="AY114" s="6" t="s">
        <v>114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6" t="s">
        <v>18</v>
      </c>
      <c r="BK114" s="119">
        <f>ROUND($L$114*$K$114,2)</f>
        <v>0</v>
      </c>
      <c r="BL114" s="6" t="s">
        <v>119</v>
      </c>
      <c r="BM114" s="6" t="s">
        <v>182</v>
      </c>
    </row>
    <row r="115" spans="2:65" s="6" customFormat="1" ht="27" customHeight="1">
      <c r="B115" s="19"/>
      <c r="C115" s="112">
        <v>2</v>
      </c>
      <c r="D115" s="112" t="s">
        <v>115</v>
      </c>
      <c r="E115" s="113" t="s">
        <v>183</v>
      </c>
      <c r="F115" s="171" t="s">
        <v>184</v>
      </c>
      <c r="G115" s="172"/>
      <c r="H115" s="172"/>
      <c r="I115" s="172"/>
      <c r="J115" s="114" t="s">
        <v>118</v>
      </c>
      <c r="K115" s="115">
        <v>80</v>
      </c>
      <c r="L115" s="173">
        <v>0</v>
      </c>
      <c r="M115" s="172"/>
      <c r="N115" s="173">
        <f>ROUND($L$115*$K$115,2)</f>
        <v>0</v>
      </c>
      <c r="O115" s="172"/>
      <c r="P115" s="172"/>
      <c r="Q115" s="172"/>
      <c r="R115" s="20"/>
      <c r="T115" s="116"/>
      <c r="U115" s="25" t="s">
        <v>36</v>
      </c>
      <c r="V115" s="117">
        <v>0.08</v>
      </c>
      <c r="W115" s="117">
        <f>$V$115*$K$115</f>
        <v>6.4</v>
      </c>
      <c r="X115" s="117">
        <v>0.00113</v>
      </c>
      <c r="Y115" s="117">
        <f>$X$115*$K$115</f>
        <v>0.0904</v>
      </c>
      <c r="Z115" s="117">
        <v>0</v>
      </c>
      <c r="AA115" s="118">
        <f>$Z$115*$K$115</f>
        <v>0</v>
      </c>
      <c r="AR115" s="6" t="s">
        <v>119</v>
      </c>
      <c r="AT115" s="6" t="s">
        <v>115</v>
      </c>
      <c r="AU115" s="6" t="s">
        <v>86</v>
      </c>
      <c r="AY115" s="6" t="s">
        <v>114</v>
      </c>
      <c r="BE115" s="119">
        <f>IF($U$115="základní",$N$115,0)</f>
        <v>0</v>
      </c>
      <c r="BF115" s="119">
        <f>IF($U$115="snížená",$N$115,0)</f>
        <v>0</v>
      </c>
      <c r="BG115" s="119">
        <f>IF($U$115="zákl. přenesená",$N$115,0)</f>
        <v>0</v>
      </c>
      <c r="BH115" s="119">
        <f>IF($U$115="sníž. přenesená",$N$115,0)</f>
        <v>0</v>
      </c>
      <c r="BI115" s="119">
        <f>IF($U$115="nulová",$N$115,0)</f>
        <v>0</v>
      </c>
      <c r="BJ115" s="6" t="s">
        <v>18</v>
      </c>
      <c r="BK115" s="119">
        <f>ROUND($L$115*$K$115,2)</f>
        <v>0</v>
      </c>
      <c r="BL115" s="6" t="s">
        <v>119</v>
      </c>
      <c r="BM115" s="6" t="s">
        <v>185</v>
      </c>
    </row>
    <row r="116" spans="2:65" s="6" customFormat="1" ht="41.25" customHeight="1">
      <c r="B116" s="19"/>
      <c r="C116" s="112">
        <v>3</v>
      </c>
      <c r="D116" s="112" t="s">
        <v>115</v>
      </c>
      <c r="E116" s="113" t="s">
        <v>186</v>
      </c>
      <c r="F116" s="171" t="s">
        <v>326</v>
      </c>
      <c r="G116" s="172"/>
      <c r="H116" s="172"/>
      <c r="I116" s="172"/>
      <c r="J116" s="114" t="s">
        <v>118</v>
      </c>
      <c r="K116" s="115">
        <v>80</v>
      </c>
      <c r="L116" s="173">
        <v>0</v>
      </c>
      <c r="M116" s="172"/>
      <c r="N116" s="173">
        <f>ROUND($L$116*$K$116,2)</f>
        <v>0</v>
      </c>
      <c r="O116" s="172"/>
      <c r="P116" s="172"/>
      <c r="Q116" s="172"/>
      <c r="R116" s="20"/>
      <c r="T116" s="116"/>
      <c r="U116" s="25" t="s">
        <v>36</v>
      </c>
      <c r="V116" s="117">
        <v>0.034</v>
      </c>
      <c r="W116" s="117">
        <f>$V$116*$K$116</f>
        <v>2.72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119</v>
      </c>
      <c r="AT116" s="6" t="s">
        <v>115</v>
      </c>
      <c r="AU116" s="6" t="s">
        <v>86</v>
      </c>
      <c r="AY116" s="6" t="s">
        <v>114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18</v>
      </c>
      <c r="BK116" s="119">
        <f>ROUND($L$116*$K$116,2)</f>
        <v>0</v>
      </c>
      <c r="BL116" s="6" t="s">
        <v>119</v>
      </c>
      <c r="BM116" s="6" t="s">
        <v>187</v>
      </c>
    </row>
    <row r="117" spans="2:65" s="6" customFormat="1" ht="42" customHeight="1">
      <c r="B117" s="19"/>
      <c r="C117" s="112">
        <v>4</v>
      </c>
      <c r="D117" s="112" t="s">
        <v>115</v>
      </c>
      <c r="E117" s="113" t="s">
        <v>189</v>
      </c>
      <c r="F117" s="171" t="s">
        <v>327</v>
      </c>
      <c r="G117" s="172"/>
      <c r="H117" s="172"/>
      <c r="I117" s="172"/>
      <c r="J117" s="114" t="s">
        <v>139</v>
      </c>
      <c r="K117" s="115">
        <v>31.5</v>
      </c>
      <c r="L117" s="173">
        <v>0</v>
      </c>
      <c r="M117" s="172"/>
      <c r="N117" s="173">
        <f>ROUND($L$117*$K$117,2)</f>
        <v>0</v>
      </c>
      <c r="O117" s="172"/>
      <c r="P117" s="172"/>
      <c r="Q117" s="172"/>
      <c r="R117" s="20"/>
      <c r="T117" s="116"/>
      <c r="U117" s="25" t="s">
        <v>36</v>
      </c>
      <c r="V117" s="117">
        <v>2.35</v>
      </c>
      <c r="W117" s="117">
        <f>$V$117*$K$117</f>
        <v>74.025</v>
      </c>
      <c r="X117" s="117">
        <v>1.9968</v>
      </c>
      <c r="Y117" s="117">
        <f>$X$117*$K$117</f>
        <v>62.8992</v>
      </c>
      <c r="Z117" s="117">
        <v>0</v>
      </c>
      <c r="AA117" s="118">
        <f>$Z$117*$K$117</f>
        <v>0</v>
      </c>
      <c r="AR117" s="6" t="s">
        <v>119</v>
      </c>
      <c r="AT117" s="6" t="s">
        <v>115</v>
      </c>
      <c r="AU117" s="6" t="s">
        <v>86</v>
      </c>
      <c r="AY117" s="6" t="s">
        <v>114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6" t="s">
        <v>18</v>
      </c>
      <c r="BK117" s="119">
        <f>ROUND($L$117*$K$117,2)</f>
        <v>0</v>
      </c>
      <c r="BL117" s="6" t="s">
        <v>119</v>
      </c>
      <c r="BM117" s="6" t="s">
        <v>190</v>
      </c>
    </row>
    <row r="118" spans="2:65" s="6" customFormat="1" ht="36.75" customHeight="1">
      <c r="B118" s="19"/>
      <c r="C118" s="112">
        <v>5</v>
      </c>
      <c r="D118" s="112" t="s">
        <v>115</v>
      </c>
      <c r="E118" s="113" t="s">
        <v>183</v>
      </c>
      <c r="F118" s="171" t="s">
        <v>268</v>
      </c>
      <c r="G118" s="172"/>
      <c r="H118" s="172"/>
      <c r="I118" s="172"/>
      <c r="J118" s="114" t="s">
        <v>118</v>
      </c>
      <c r="K118" s="115">
        <v>100</v>
      </c>
      <c r="L118" s="173">
        <v>0</v>
      </c>
      <c r="M118" s="172"/>
      <c r="N118" s="173">
        <f>ROUND($L$118*$K$118,2)</f>
        <v>0</v>
      </c>
      <c r="O118" s="172"/>
      <c r="P118" s="172"/>
      <c r="Q118" s="172"/>
      <c r="R118" s="20"/>
      <c r="T118" s="116"/>
      <c r="U118" s="25" t="s">
        <v>36</v>
      </c>
      <c r="V118" s="117">
        <v>0.386</v>
      </c>
      <c r="W118" s="117">
        <f>$V$118*$K$118</f>
        <v>38.6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119</v>
      </c>
      <c r="AT118" s="6" t="s">
        <v>115</v>
      </c>
      <c r="AU118" s="6" t="s">
        <v>86</v>
      </c>
      <c r="AY118" s="6" t="s">
        <v>114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18</v>
      </c>
      <c r="BK118" s="119">
        <f>ROUND($L$118*$K$118,2)</f>
        <v>0</v>
      </c>
      <c r="BL118" s="6" t="s">
        <v>119</v>
      </c>
      <c r="BM118" s="6" t="s">
        <v>191</v>
      </c>
    </row>
    <row r="119" spans="2:65" s="6" customFormat="1" ht="36" customHeight="1">
      <c r="B119" s="19"/>
      <c r="C119" s="112">
        <v>6</v>
      </c>
      <c r="D119" s="112" t="s">
        <v>115</v>
      </c>
      <c r="E119" s="113" t="s">
        <v>306</v>
      </c>
      <c r="F119" s="171" t="s">
        <v>307</v>
      </c>
      <c r="G119" s="172"/>
      <c r="H119" s="172"/>
      <c r="I119" s="172"/>
      <c r="J119" s="114" t="s">
        <v>118</v>
      </c>
      <c r="K119" s="115">
        <v>100</v>
      </c>
      <c r="L119" s="173">
        <v>0</v>
      </c>
      <c r="M119" s="172"/>
      <c r="N119" s="173">
        <f>ROUND($L$119*$K$119,2)</f>
        <v>0</v>
      </c>
      <c r="O119" s="172"/>
      <c r="P119" s="172"/>
      <c r="Q119" s="172"/>
      <c r="R119" s="20"/>
      <c r="T119" s="116"/>
      <c r="U119" s="25" t="s">
        <v>36</v>
      </c>
      <c r="V119" s="117">
        <v>0.788</v>
      </c>
      <c r="W119" s="117">
        <f>$V$119*$K$119</f>
        <v>78.8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119</v>
      </c>
      <c r="AT119" s="6" t="s">
        <v>115</v>
      </c>
      <c r="AU119" s="6" t="s">
        <v>86</v>
      </c>
      <c r="AY119" s="6" t="s">
        <v>114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18</v>
      </c>
      <c r="BK119" s="119">
        <f>ROUND($L$119*$K$119,2)</f>
        <v>0</v>
      </c>
      <c r="BL119" s="6" t="s">
        <v>119</v>
      </c>
      <c r="BM119" s="6" t="s">
        <v>193</v>
      </c>
    </row>
    <row r="120" spans="2:63" s="6" customFormat="1" ht="27" customHeight="1">
      <c r="B120" s="19"/>
      <c r="C120" s="112">
        <v>7</v>
      </c>
      <c r="D120" s="112" t="s">
        <v>115</v>
      </c>
      <c r="E120" s="113" t="s">
        <v>308</v>
      </c>
      <c r="F120" s="171" t="s">
        <v>309</v>
      </c>
      <c r="G120" s="172"/>
      <c r="H120" s="172"/>
      <c r="I120" s="172"/>
      <c r="J120" s="114" t="s">
        <v>118</v>
      </c>
      <c r="K120" s="115">
        <v>100</v>
      </c>
      <c r="L120" s="173">
        <v>0</v>
      </c>
      <c r="M120" s="172"/>
      <c r="N120" s="173">
        <f>ROUND($L$120*$K$120,2)</f>
        <v>0</v>
      </c>
      <c r="O120" s="172"/>
      <c r="P120" s="172"/>
      <c r="Q120" s="172"/>
      <c r="R120" s="20"/>
      <c r="T120" s="129"/>
      <c r="U120" s="25"/>
      <c r="V120" s="117"/>
      <c r="W120" s="117"/>
      <c r="X120" s="117"/>
      <c r="Y120" s="117"/>
      <c r="Z120" s="117"/>
      <c r="AA120" s="118"/>
      <c r="BE120" s="119"/>
      <c r="BF120" s="119"/>
      <c r="BG120" s="119"/>
      <c r="BH120" s="119"/>
      <c r="BI120" s="119"/>
      <c r="BK120" s="119"/>
    </row>
    <row r="121" spans="2:18" s="6" customFormat="1" ht="7.5" customHeight="1"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2"/>
    </row>
    <row r="122" s="2" customFormat="1" ht="14.25" customHeight="1"/>
  </sheetData>
  <sheetProtection/>
  <mergeCells count="76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N86:Q86"/>
    <mergeCell ref="H35:J35"/>
    <mergeCell ref="M35:P35"/>
    <mergeCell ref="H36:J36"/>
    <mergeCell ref="M36:P36"/>
    <mergeCell ref="L38:P38"/>
    <mergeCell ref="C76:Q76"/>
    <mergeCell ref="N88:Q88"/>
    <mergeCell ref="N89:Q89"/>
    <mergeCell ref="N90:Q90"/>
    <mergeCell ref="N92:Q92"/>
    <mergeCell ref="F78:P78"/>
    <mergeCell ref="F79:P79"/>
    <mergeCell ref="M81:P81"/>
    <mergeCell ref="M83:Q83"/>
    <mergeCell ref="M84:Q84"/>
    <mergeCell ref="C86:G86"/>
    <mergeCell ref="L94:Q94"/>
    <mergeCell ref="C100:Q100"/>
    <mergeCell ref="F102:P102"/>
    <mergeCell ref="F103:P103"/>
    <mergeCell ref="M105:P105"/>
    <mergeCell ref="M107:Q107"/>
    <mergeCell ref="F114:I114"/>
    <mergeCell ref="L114:M114"/>
    <mergeCell ref="N114:Q114"/>
    <mergeCell ref="N113:Q113"/>
    <mergeCell ref="M108:Q108"/>
    <mergeCell ref="F110:I110"/>
    <mergeCell ref="L110:M110"/>
    <mergeCell ref="N110:Q110"/>
    <mergeCell ref="N111:Q111"/>
    <mergeCell ref="N112:Q112"/>
    <mergeCell ref="F115:I115"/>
    <mergeCell ref="L115:M115"/>
    <mergeCell ref="N115:Q115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F119:I119"/>
    <mergeCell ref="L119:M119"/>
    <mergeCell ref="N119:Q119"/>
    <mergeCell ref="F120:I120"/>
    <mergeCell ref="L120:M120"/>
    <mergeCell ref="N120:Q12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D44" sqref="AD4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258</v>
      </c>
      <c r="G1" s="127"/>
      <c r="H1" s="166" t="s">
        <v>259</v>
      </c>
      <c r="I1" s="166"/>
      <c r="J1" s="166"/>
      <c r="K1" s="166"/>
      <c r="L1" s="127" t="s">
        <v>260</v>
      </c>
      <c r="M1" s="125"/>
      <c r="N1" s="125"/>
      <c r="O1" s="126" t="s">
        <v>85</v>
      </c>
      <c r="P1" s="125"/>
      <c r="Q1" s="125"/>
      <c r="R1" s="125"/>
      <c r="S1" s="127" t="s">
        <v>261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40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49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7" t="str">
        <f>'Rekapitulace stavby'!$K$6</f>
        <v>Oprava přelivu a odbahnění rybníka Petra Jilemnického v Tachově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33.75" customHeight="1">
      <c r="B7" s="19"/>
      <c r="D7" s="15" t="s">
        <v>88</v>
      </c>
      <c r="F7" s="165" t="s">
        <v>224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8"/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1">
        <f>IF('Rekapitulace stavby'!$AN$10="","",'Rekapitulace stavby'!$AN$10)</f>
      </c>
      <c r="P11" s="14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26</v>
      </c>
      <c r="O12" s="151">
        <f>IF('Rekapitulace stavby'!$AN$11="","",'Rekapitulace stavby'!$AN$11)</f>
      </c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25</v>
      </c>
      <c r="O14" s="151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26</v>
      </c>
      <c r="O15" s="151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25</v>
      </c>
      <c r="O17" s="151">
        <f>IF('Rekapitulace stavby'!$AN$16="","",'Rekapitulace stavby'!$AN$16)</f>
      </c>
      <c r="P17" s="14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26</v>
      </c>
      <c r="O18" s="151">
        <f>IF('Rekapitulace stavby'!$AN$17="","",'Rekapitulace stavby'!$AN$17)</f>
      </c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30</v>
      </c>
      <c r="M20" s="16" t="s">
        <v>25</v>
      </c>
      <c r="O20" s="151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51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31</v>
      </c>
      <c r="R23" s="20"/>
    </row>
    <row r="24" spans="2:18" s="78" customFormat="1" ht="15.75" customHeight="1">
      <c r="B24" s="79"/>
      <c r="E24" s="160"/>
      <c r="F24" s="185"/>
      <c r="G24" s="185"/>
      <c r="H24" s="185"/>
      <c r="I24" s="185"/>
      <c r="J24" s="185"/>
      <c r="K24" s="185"/>
      <c r="L24" s="185"/>
      <c r="R24" s="80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>
      <c r="B27" s="19"/>
      <c r="D27" s="81" t="s">
        <v>89</v>
      </c>
      <c r="M27" s="161">
        <f>$N$88</f>
        <v>0</v>
      </c>
      <c r="N27" s="144"/>
      <c r="O27" s="144"/>
      <c r="P27" s="144"/>
      <c r="R27" s="20"/>
    </row>
    <row r="28" spans="2:18" s="6" customFormat="1" ht="15" customHeight="1">
      <c r="B28" s="19"/>
      <c r="D28" s="18" t="s">
        <v>90</v>
      </c>
      <c r="M28" s="161">
        <f>$N$96</f>
        <v>0</v>
      </c>
      <c r="N28" s="144"/>
      <c r="O28" s="144"/>
      <c r="P28" s="14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2" t="s">
        <v>34</v>
      </c>
      <c r="M30" s="184">
        <f>ROUND($M$27+$M$28,2)</f>
        <v>0</v>
      </c>
      <c r="N30" s="144"/>
      <c r="O30" s="144"/>
      <c r="P30" s="144"/>
      <c r="R30" s="20"/>
    </row>
    <row r="31" spans="2:18" s="6" customFormat="1" ht="7.5" customHeight="1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>
      <c r="B32" s="19"/>
      <c r="D32" s="24" t="s">
        <v>35</v>
      </c>
      <c r="E32" s="24" t="s">
        <v>36</v>
      </c>
      <c r="F32" s="83">
        <v>0.21</v>
      </c>
      <c r="G32" s="84" t="s">
        <v>37</v>
      </c>
      <c r="H32" s="183">
        <v>0</v>
      </c>
      <c r="I32" s="144"/>
      <c r="J32" s="144"/>
      <c r="M32" s="183">
        <v>0</v>
      </c>
      <c r="N32" s="144"/>
      <c r="O32" s="144"/>
      <c r="P32" s="144"/>
      <c r="R32" s="20"/>
    </row>
    <row r="33" spans="2:18" s="6" customFormat="1" ht="15" customHeight="1">
      <c r="B33" s="19"/>
      <c r="E33" s="24" t="s">
        <v>38</v>
      </c>
      <c r="F33" s="83">
        <v>0.15</v>
      </c>
      <c r="G33" s="84" t="s">
        <v>37</v>
      </c>
      <c r="H33" s="183">
        <f>ROUND((SUM($BF$96:$BF$97)+SUM($BF$115:$BF$130)),2)</f>
        <v>0</v>
      </c>
      <c r="I33" s="144"/>
      <c r="J33" s="144"/>
      <c r="M33" s="183">
        <f>ROUND(ROUND((SUM($BF$96:$BF$97)+SUM($BF$115:$BF$130)),2)*$F$33,2)</f>
        <v>0</v>
      </c>
      <c r="N33" s="144"/>
      <c r="O33" s="144"/>
      <c r="P33" s="144"/>
      <c r="R33" s="20"/>
    </row>
    <row r="34" spans="2:18" s="6" customFormat="1" ht="15" customHeight="1" hidden="1">
      <c r="B34" s="19"/>
      <c r="E34" s="24" t="s">
        <v>39</v>
      </c>
      <c r="F34" s="83">
        <v>0.21</v>
      </c>
      <c r="G34" s="84" t="s">
        <v>37</v>
      </c>
      <c r="H34" s="183">
        <f>ROUND((SUM($BG$96:$BG$97)+SUM($BG$115:$BG$130)),2)</f>
        <v>0</v>
      </c>
      <c r="I34" s="144"/>
      <c r="J34" s="144"/>
      <c r="M34" s="183">
        <v>0</v>
      </c>
      <c r="N34" s="144"/>
      <c r="O34" s="144"/>
      <c r="P34" s="144"/>
      <c r="R34" s="20"/>
    </row>
    <row r="35" spans="2:18" s="6" customFormat="1" ht="15" customHeight="1" hidden="1">
      <c r="B35" s="19"/>
      <c r="E35" s="24" t="s">
        <v>40</v>
      </c>
      <c r="F35" s="83">
        <v>0.15</v>
      </c>
      <c r="G35" s="84" t="s">
        <v>37</v>
      </c>
      <c r="H35" s="183">
        <f>ROUND((SUM($BH$96:$BH$97)+SUM($BH$115:$BH$130)),2)</f>
        <v>0</v>
      </c>
      <c r="I35" s="144"/>
      <c r="J35" s="144"/>
      <c r="M35" s="183">
        <v>0</v>
      </c>
      <c r="N35" s="144"/>
      <c r="O35" s="144"/>
      <c r="P35" s="144"/>
      <c r="R35" s="20"/>
    </row>
    <row r="36" spans="2:18" s="6" customFormat="1" ht="15" customHeight="1" hidden="1">
      <c r="B36" s="19"/>
      <c r="E36" s="24" t="s">
        <v>41</v>
      </c>
      <c r="F36" s="83">
        <v>0</v>
      </c>
      <c r="G36" s="84" t="s">
        <v>37</v>
      </c>
      <c r="H36" s="183">
        <f>ROUND((SUM($BI$96:$BI$97)+SUM($BI$115:$BI$130)),2)</f>
        <v>0</v>
      </c>
      <c r="I36" s="144"/>
      <c r="J36" s="144"/>
      <c r="M36" s="183">
        <v>0</v>
      </c>
      <c r="N36" s="144"/>
      <c r="O36" s="144"/>
      <c r="P36" s="14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7"/>
      <c r="D38" s="28" t="s">
        <v>42</v>
      </c>
      <c r="E38" s="29"/>
      <c r="F38" s="29"/>
      <c r="G38" s="85" t="s">
        <v>43</v>
      </c>
      <c r="H38" s="30" t="s">
        <v>44</v>
      </c>
      <c r="I38" s="29"/>
      <c r="J38" s="29"/>
      <c r="K38" s="29"/>
      <c r="L38" s="159">
        <f>SUM($M$30:$M$36)</f>
        <v>0</v>
      </c>
      <c r="M38" s="146"/>
      <c r="N38" s="146"/>
      <c r="O38" s="146"/>
      <c r="P38" s="148"/>
      <c r="Q38" s="27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1" t="s">
        <v>45</v>
      </c>
      <c r="E50" s="32"/>
      <c r="F50" s="32"/>
      <c r="G50" s="32"/>
      <c r="H50" s="33"/>
      <c r="J50" s="31" t="s">
        <v>46</v>
      </c>
      <c r="K50" s="32"/>
      <c r="L50" s="32"/>
      <c r="M50" s="32"/>
      <c r="N50" s="32"/>
      <c r="O50" s="32"/>
      <c r="P50" s="33"/>
      <c r="R50" s="20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47</v>
      </c>
      <c r="E59" s="37"/>
      <c r="F59" s="37"/>
      <c r="G59" s="38" t="s">
        <v>48</v>
      </c>
      <c r="H59" s="39"/>
      <c r="J59" s="36" t="s">
        <v>47</v>
      </c>
      <c r="K59" s="37"/>
      <c r="L59" s="37"/>
      <c r="M59" s="37"/>
      <c r="N59" s="38" t="s">
        <v>48</v>
      </c>
      <c r="O59" s="37"/>
      <c r="P59" s="39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1" t="s">
        <v>49</v>
      </c>
      <c r="E61" s="32"/>
      <c r="F61" s="32"/>
      <c r="G61" s="32"/>
      <c r="H61" s="33"/>
      <c r="J61" s="31" t="s">
        <v>50</v>
      </c>
      <c r="K61" s="32"/>
      <c r="L61" s="32"/>
      <c r="M61" s="32"/>
      <c r="N61" s="32"/>
      <c r="O61" s="32"/>
      <c r="P61" s="33"/>
      <c r="R61" s="20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47</v>
      </c>
      <c r="E70" s="37"/>
      <c r="F70" s="37"/>
      <c r="G70" s="38" t="s">
        <v>48</v>
      </c>
      <c r="H70" s="39"/>
      <c r="J70" s="36" t="s">
        <v>47</v>
      </c>
      <c r="K70" s="37"/>
      <c r="L70" s="37"/>
      <c r="M70" s="37"/>
      <c r="N70" s="38" t="s">
        <v>48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49" t="s">
        <v>91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7" t="str">
        <f>$F$6</f>
        <v>Oprava přelivu a odbahnění rybníka Petra Jilemnického v Tachově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8" t="s">
        <v>88</v>
      </c>
      <c r="F79" s="150" t="str">
        <f>$F$7</f>
        <v>101 - VON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">
        <v>317</v>
      </c>
      <c r="K81" s="16" t="s">
        <v>21</v>
      </c>
      <c r="M81" s="178">
        <f>IF($O$9="","",$O$9)</f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">
        <v>318</v>
      </c>
      <c r="K83" s="16" t="s">
        <v>28</v>
      </c>
      <c r="M83" s="151" t="s">
        <v>319</v>
      </c>
      <c r="N83" s="144"/>
      <c r="O83" s="144"/>
      <c r="P83" s="144"/>
      <c r="Q83" s="144"/>
      <c r="R83" s="20"/>
    </row>
    <row r="84" spans="2:18" s="6" customFormat="1" ht="15" customHeight="1">
      <c r="B84" s="19"/>
      <c r="C84" s="16" t="s">
        <v>27</v>
      </c>
      <c r="F84" s="14" t="str">
        <f>IF($E$15="","",$E$15)</f>
        <v> </v>
      </c>
      <c r="K84" s="16" t="s">
        <v>30</v>
      </c>
      <c r="M84" s="151" t="str">
        <f>$E$21</f>
        <v> </v>
      </c>
      <c r="N84" s="144"/>
      <c r="O84" s="144"/>
      <c r="P84" s="144"/>
      <c r="Q84" s="14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2" t="s">
        <v>92</v>
      </c>
      <c r="D86" s="139"/>
      <c r="E86" s="139"/>
      <c r="F86" s="139"/>
      <c r="G86" s="139"/>
      <c r="H86" s="27"/>
      <c r="I86" s="27"/>
      <c r="J86" s="27"/>
      <c r="K86" s="27"/>
      <c r="L86" s="27"/>
      <c r="M86" s="27"/>
      <c r="N86" s="182" t="s">
        <v>93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94</v>
      </c>
      <c r="N88" s="142">
        <f>$N$115</f>
        <v>0</v>
      </c>
      <c r="O88" s="144"/>
      <c r="P88" s="144"/>
      <c r="Q88" s="144"/>
      <c r="R88" s="20"/>
      <c r="AU88" s="6" t="s">
        <v>95</v>
      </c>
    </row>
    <row r="89" spans="2:18" s="64" customFormat="1" ht="25.5" customHeight="1">
      <c r="B89" s="86"/>
      <c r="D89" s="87" t="s">
        <v>225</v>
      </c>
      <c r="N89" s="179">
        <f>SUM(N90:Q94)</f>
        <v>0</v>
      </c>
      <c r="O89" s="180"/>
      <c r="P89" s="180"/>
      <c r="Q89" s="180"/>
      <c r="R89" s="88"/>
    </row>
    <row r="90" spans="2:18" s="81" customFormat="1" ht="21" customHeight="1">
      <c r="B90" s="89"/>
      <c r="D90" s="90" t="s">
        <v>226</v>
      </c>
      <c r="N90" s="170">
        <f>$BK$117</f>
        <v>0</v>
      </c>
      <c r="O90" s="169"/>
      <c r="P90" s="169"/>
      <c r="Q90" s="169"/>
      <c r="R90" s="91"/>
    </row>
    <row r="91" spans="2:18" s="81" customFormat="1" ht="21" customHeight="1">
      <c r="B91" s="89"/>
      <c r="D91" s="90" t="s">
        <v>227</v>
      </c>
      <c r="N91" s="181">
        <f>$N$120</f>
        <v>0</v>
      </c>
      <c r="O91" s="180"/>
      <c r="P91" s="180"/>
      <c r="Q91" s="180"/>
      <c r="R91" s="91"/>
    </row>
    <row r="92" spans="2:18" s="81" customFormat="1" ht="21" customHeight="1">
      <c r="B92" s="89"/>
      <c r="D92" s="90" t="s">
        <v>228</v>
      </c>
      <c r="N92" s="181">
        <f>$N$125</f>
        <v>0</v>
      </c>
      <c r="O92" s="180"/>
      <c r="P92" s="180"/>
      <c r="Q92" s="180"/>
      <c r="R92" s="91"/>
    </row>
    <row r="93" spans="2:18" s="81" customFormat="1" ht="21" customHeight="1">
      <c r="B93" s="89"/>
      <c r="D93" s="90" t="s">
        <v>229</v>
      </c>
      <c r="N93" s="181">
        <f>$N$127</f>
        <v>0</v>
      </c>
      <c r="O93" s="180"/>
      <c r="P93" s="180"/>
      <c r="Q93" s="180"/>
      <c r="R93" s="91"/>
    </row>
    <row r="94" spans="2:18" s="81" customFormat="1" ht="21" customHeight="1">
      <c r="B94" s="89"/>
      <c r="D94" s="90" t="s">
        <v>230</v>
      </c>
      <c r="N94" s="181">
        <f>$N$129</f>
        <v>0</v>
      </c>
      <c r="O94" s="180"/>
      <c r="P94" s="180"/>
      <c r="Q94" s="180"/>
      <c r="R94" s="91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59" t="s">
        <v>98</v>
      </c>
      <c r="N96" s="142">
        <v>0</v>
      </c>
      <c r="O96" s="144"/>
      <c r="P96" s="144"/>
      <c r="Q96" s="144"/>
      <c r="R96" s="20"/>
      <c r="T96" s="92"/>
      <c r="U96" s="93" t="s">
        <v>35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7" t="s">
        <v>84</v>
      </c>
      <c r="D98" s="27"/>
      <c r="E98" s="27"/>
      <c r="F98" s="27"/>
      <c r="G98" s="27"/>
      <c r="H98" s="27"/>
      <c r="I98" s="27"/>
      <c r="J98" s="27"/>
      <c r="K98" s="27"/>
      <c r="L98" s="138">
        <f>ROUND(SUM($N$88+$N$96),2)</f>
        <v>0</v>
      </c>
      <c r="M98" s="139"/>
      <c r="N98" s="139"/>
      <c r="O98" s="139"/>
      <c r="P98" s="139"/>
      <c r="Q98" s="139"/>
      <c r="R98" s="20"/>
    </row>
    <row r="99" spans="2:18" s="6" customFormat="1" ht="7.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2"/>
    </row>
    <row r="103" spans="2:18" s="6" customFormat="1" ht="7.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5"/>
    </row>
    <row r="104" spans="2:18" s="6" customFormat="1" ht="37.5" customHeight="1">
      <c r="B104" s="19"/>
      <c r="C104" s="149" t="s">
        <v>99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177" t="str">
        <f>$F$6</f>
        <v>Oprava přelivu a odbahnění rybníka Petra Jilemnického v Tachově</v>
      </c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R106" s="20"/>
    </row>
    <row r="107" spans="2:18" s="6" customFormat="1" ht="37.5" customHeight="1">
      <c r="B107" s="19"/>
      <c r="C107" s="48" t="s">
        <v>88</v>
      </c>
      <c r="F107" s="150" t="str">
        <f>$F$7</f>
        <v>101 - VON</v>
      </c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19</v>
      </c>
      <c r="F109" s="14" t="str">
        <f>$F$9</f>
        <v> </v>
      </c>
      <c r="K109" s="16" t="s">
        <v>21</v>
      </c>
      <c r="M109" s="178">
        <f>IF($O$9="","",$O$9)</f>
      </c>
      <c r="N109" s="144"/>
      <c r="O109" s="144"/>
      <c r="P109" s="144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24</v>
      </c>
      <c r="F111" s="14" t="str">
        <f>$E$12</f>
        <v> </v>
      </c>
      <c r="K111" s="16" t="s">
        <v>28</v>
      </c>
      <c r="M111" s="151" t="str">
        <f>$E$18</f>
        <v> </v>
      </c>
      <c r="N111" s="144"/>
      <c r="O111" s="144"/>
      <c r="P111" s="144"/>
      <c r="Q111" s="144"/>
      <c r="R111" s="20"/>
    </row>
    <row r="112" spans="2:18" s="6" customFormat="1" ht="15" customHeight="1">
      <c r="B112" s="19"/>
      <c r="C112" s="16" t="s">
        <v>27</v>
      </c>
      <c r="F112" s="14" t="str">
        <f>IF($E$15="","",$E$15)</f>
        <v> </v>
      </c>
      <c r="K112" s="16" t="s">
        <v>30</v>
      </c>
      <c r="M112" s="151" t="str">
        <f>$E$21</f>
        <v> </v>
      </c>
      <c r="N112" s="144"/>
      <c r="O112" s="144"/>
      <c r="P112" s="144"/>
      <c r="Q112" s="144"/>
      <c r="R112" s="20"/>
    </row>
    <row r="113" spans="2:18" s="6" customFormat="1" ht="11.25" customHeight="1">
      <c r="B113" s="19"/>
      <c r="R113" s="20"/>
    </row>
    <row r="114" spans="2:27" s="94" customFormat="1" ht="30" customHeight="1">
      <c r="B114" s="95"/>
      <c r="C114" s="96" t="s">
        <v>100</v>
      </c>
      <c r="D114" s="97" t="s">
        <v>101</v>
      </c>
      <c r="E114" s="97" t="s">
        <v>53</v>
      </c>
      <c r="F114" s="174" t="s">
        <v>102</v>
      </c>
      <c r="G114" s="175"/>
      <c r="H114" s="175"/>
      <c r="I114" s="175"/>
      <c r="J114" s="97" t="s">
        <v>103</v>
      </c>
      <c r="K114" s="97" t="s">
        <v>104</v>
      </c>
      <c r="L114" s="174" t="s">
        <v>105</v>
      </c>
      <c r="M114" s="175"/>
      <c r="N114" s="174" t="s">
        <v>106</v>
      </c>
      <c r="O114" s="175"/>
      <c r="P114" s="175"/>
      <c r="Q114" s="176"/>
      <c r="R114" s="98"/>
      <c r="T114" s="54" t="s">
        <v>107</v>
      </c>
      <c r="U114" s="55" t="s">
        <v>35</v>
      </c>
      <c r="V114" s="55" t="s">
        <v>108</v>
      </c>
      <c r="W114" s="55" t="s">
        <v>109</v>
      </c>
      <c r="X114" s="55" t="s">
        <v>110</v>
      </c>
      <c r="Y114" s="55" t="s">
        <v>111</v>
      </c>
      <c r="Z114" s="55" t="s">
        <v>112</v>
      </c>
      <c r="AA114" s="56" t="s">
        <v>113</v>
      </c>
    </row>
    <row r="115" spans="2:63" s="6" customFormat="1" ht="30" customHeight="1">
      <c r="B115" s="19"/>
      <c r="C115" s="59" t="s">
        <v>89</v>
      </c>
      <c r="N115" s="167">
        <v>0</v>
      </c>
      <c r="O115" s="144"/>
      <c r="P115" s="144"/>
      <c r="Q115" s="144"/>
      <c r="R115" s="20"/>
      <c r="T115" s="58"/>
      <c r="U115" s="32"/>
      <c r="V115" s="32"/>
      <c r="W115" s="99">
        <f>$W$116</f>
        <v>0</v>
      </c>
      <c r="X115" s="32"/>
      <c r="Y115" s="99">
        <f>$Y$116</f>
        <v>0</v>
      </c>
      <c r="Z115" s="32"/>
      <c r="AA115" s="100">
        <f>$AA$116</f>
        <v>0</v>
      </c>
      <c r="AT115" s="6" t="s">
        <v>70</v>
      </c>
      <c r="AU115" s="6" t="s">
        <v>95</v>
      </c>
      <c r="BK115" s="101">
        <f>$BK$116</f>
        <v>0</v>
      </c>
    </row>
    <row r="116" spans="2:63" s="102" customFormat="1" ht="37.5" customHeight="1">
      <c r="B116" s="103"/>
      <c r="D116" s="104" t="s">
        <v>225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68">
        <v>0</v>
      </c>
      <c r="O116" s="169"/>
      <c r="P116" s="169"/>
      <c r="Q116" s="169"/>
      <c r="R116" s="106"/>
      <c r="T116" s="107"/>
      <c r="W116" s="108">
        <f>$W$117+$W$120+$W$125+$W$127+$W$129</f>
        <v>0</v>
      </c>
      <c r="Y116" s="108">
        <f>$Y$117+$Y$120+$Y$125+$Y$127+$Y$129</f>
        <v>0</v>
      </c>
      <c r="AA116" s="109">
        <f>$AA$117+$AA$120+$AA$125+$AA$127+$AA$129</f>
        <v>0</v>
      </c>
      <c r="AR116" s="105" t="s">
        <v>126</v>
      </c>
      <c r="AT116" s="105" t="s">
        <v>70</v>
      </c>
      <c r="AU116" s="105" t="s">
        <v>71</v>
      </c>
      <c r="AY116" s="105" t="s">
        <v>114</v>
      </c>
      <c r="BK116" s="110">
        <f>$BK$117+$BK$120+$BK$125+$BK$127+$BK$129</f>
        <v>0</v>
      </c>
    </row>
    <row r="117" spans="2:63" s="102" customFormat="1" ht="21" customHeight="1">
      <c r="B117" s="103"/>
      <c r="D117" s="111" t="s">
        <v>226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70">
        <f>$BK$117</f>
        <v>0</v>
      </c>
      <c r="O117" s="169"/>
      <c r="P117" s="169"/>
      <c r="Q117" s="169"/>
      <c r="R117" s="106"/>
      <c r="T117" s="107"/>
      <c r="W117" s="108">
        <f>SUM($W$118:$W$119)</f>
        <v>0</v>
      </c>
      <c r="Y117" s="108">
        <f>SUM($Y$118:$Y$119)</f>
        <v>0</v>
      </c>
      <c r="AA117" s="109">
        <f>SUM($AA$118:$AA$119)</f>
        <v>0</v>
      </c>
      <c r="AR117" s="105" t="s">
        <v>126</v>
      </c>
      <c r="AT117" s="105" t="s">
        <v>70</v>
      </c>
      <c r="AU117" s="105" t="s">
        <v>18</v>
      </c>
      <c r="AY117" s="105" t="s">
        <v>114</v>
      </c>
      <c r="BK117" s="110">
        <f>SUM($BK$118:$BK$119)</f>
        <v>0</v>
      </c>
    </row>
    <row r="118" spans="2:65" s="6" customFormat="1" ht="27" customHeight="1">
      <c r="B118" s="19"/>
      <c r="C118" s="112" t="s">
        <v>18</v>
      </c>
      <c r="D118" s="112" t="s">
        <v>115</v>
      </c>
      <c r="E118" s="113" t="s">
        <v>231</v>
      </c>
      <c r="F118" s="171" t="s">
        <v>232</v>
      </c>
      <c r="G118" s="172"/>
      <c r="H118" s="172"/>
      <c r="I118" s="172"/>
      <c r="J118" s="114" t="s">
        <v>233</v>
      </c>
      <c r="K118" s="115">
        <v>1</v>
      </c>
      <c r="L118" s="173">
        <v>0</v>
      </c>
      <c r="M118" s="172"/>
      <c r="N118" s="173">
        <f>ROUND($L$118*$K$118,2)</f>
        <v>0</v>
      </c>
      <c r="O118" s="172"/>
      <c r="P118" s="172"/>
      <c r="Q118" s="172"/>
      <c r="R118" s="20"/>
      <c r="T118" s="116"/>
      <c r="U118" s="25" t="s">
        <v>36</v>
      </c>
      <c r="V118" s="117">
        <v>0</v>
      </c>
      <c r="W118" s="117">
        <f>$V$118*$K$118</f>
        <v>0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234</v>
      </c>
      <c r="AT118" s="6" t="s">
        <v>115</v>
      </c>
      <c r="AU118" s="6" t="s">
        <v>86</v>
      </c>
      <c r="AY118" s="6" t="s">
        <v>114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18</v>
      </c>
      <c r="BK118" s="119">
        <f>ROUND($L$118*$K$118,2)</f>
        <v>0</v>
      </c>
      <c r="BL118" s="6" t="s">
        <v>234</v>
      </c>
      <c r="BM118" s="6" t="s">
        <v>235</v>
      </c>
    </row>
    <row r="119" spans="2:65" s="6" customFormat="1" ht="15.75" customHeight="1">
      <c r="B119" s="19"/>
      <c r="C119" s="112" t="s">
        <v>86</v>
      </c>
      <c r="D119" s="112" t="s">
        <v>115</v>
      </c>
      <c r="E119" s="113" t="s">
        <v>236</v>
      </c>
      <c r="F119" s="171" t="s">
        <v>237</v>
      </c>
      <c r="G119" s="172"/>
      <c r="H119" s="172"/>
      <c r="I119" s="172"/>
      <c r="J119" s="114" t="s">
        <v>233</v>
      </c>
      <c r="K119" s="115">
        <v>1</v>
      </c>
      <c r="L119" s="173">
        <v>0</v>
      </c>
      <c r="M119" s="172"/>
      <c r="N119" s="173">
        <f>ROUND($L$119*$K$119,2)</f>
        <v>0</v>
      </c>
      <c r="O119" s="172"/>
      <c r="P119" s="172"/>
      <c r="Q119" s="172"/>
      <c r="R119" s="20"/>
      <c r="T119" s="116"/>
      <c r="U119" s="25" t="s">
        <v>36</v>
      </c>
      <c r="V119" s="117">
        <v>0</v>
      </c>
      <c r="W119" s="117">
        <f>$V$119*$K$119</f>
        <v>0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234</v>
      </c>
      <c r="AT119" s="6" t="s">
        <v>115</v>
      </c>
      <c r="AU119" s="6" t="s">
        <v>86</v>
      </c>
      <c r="AY119" s="6" t="s">
        <v>114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18</v>
      </c>
      <c r="BK119" s="119">
        <f>ROUND($L$119*$K$119,2)</f>
        <v>0</v>
      </c>
      <c r="BL119" s="6" t="s">
        <v>234</v>
      </c>
      <c r="BM119" s="6" t="s">
        <v>238</v>
      </c>
    </row>
    <row r="120" spans="2:63" s="102" customFormat="1" ht="30.75" customHeight="1">
      <c r="B120" s="103"/>
      <c r="D120" s="111" t="s">
        <v>227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70">
        <f>SUM(N121:Q124)</f>
        <v>0</v>
      </c>
      <c r="O120" s="169"/>
      <c r="P120" s="169"/>
      <c r="Q120" s="169"/>
      <c r="R120" s="106"/>
      <c r="T120" s="107"/>
      <c r="W120" s="108">
        <f>SUM($W$121:$W$124)</f>
        <v>0</v>
      </c>
      <c r="Y120" s="108">
        <f>SUM($Y$121:$Y$124)</f>
        <v>0</v>
      </c>
      <c r="AA120" s="109">
        <f>SUM($AA$121:$AA$124)</f>
        <v>0</v>
      </c>
      <c r="AR120" s="105" t="s">
        <v>126</v>
      </c>
      <c r="AT120" s="105" t="s">
        <v>70</v>
      </c>
      <c r="AU120" s="105" t="s">
        <v>18</v>
      </c>
      <c r="AY120" s="105" t="s">
        <v>114</v>
      </c>
      <c r="BK120" s="110">
        <f>SUM($BK$121:$BK$124)</f>
        <v>0</v>
      </c>
    </row>
    <row r="121" spans="2:65" s="6" customFormat="1" ht="15.75" customHeight="1">
      <c r="B121" s="19"/>
      <c r="C121" s="112" t="s">
        <v>124</v>
      </c>
      <c r="D121" s="112" t="s">
        <v>115</v>
      </c>
      <c r="E121" s="113" t="s">
        <v>239</v>
      </c>
      <c r="F121" s="171" t="s">
        <v>240</v>
      </c>
      <c r="G121" s="172"/>
      <c r="H121" s="172"/>
      <c r="I121" s="172"/>
      <c r="J121" s="114" t="s">
        <v>241</v>
      </c>
      <c r="K121" s="115">
        <v>3.5</v>
      </c>
      <c r="L121" s="173">
        <v>0</v>
      </c>
      <c r="M121" s="172"/>
      <c r="N121" s="173">
        <f>ROUND($L$121*$K$121,2)</f>
        <v>0</v>
      </c>
      <c r="O121" s="172"/>
      <c r="P121" s="172"/>
      <c r="Q121" s="172"/>
      <c r="R121" s="20"/>
      <c r="T121" s="116"/>
      <c r="U121" s="25" t="s">
        <v>36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234</v>
      </c>
      <c r="AT121" s="6" t="s">
        <v>115</v>
      </c>
      <c r="AU121" s="6" t="s">
        <v>86</v>
      </c>
      <c r="AY121" s="6" t="s">
        <v>114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18</v>
      </c>
      <c r="BK121" s="119">
        <f>ROUND($L$121*$K$121,2)</f>
        <v>0</v>
      </c>
      <c r="BL121" s="6" t="s">
        <v>234</v>
      </c>
      <c r="BM121" s="6" t="s">
        <v>242</v>
      </c>
    </row>
    <row r="122" spans="2:63" s="6" customFormat="1" ht="15.75" customHeight="1">
      <c r="B122" s="19"/>
      <c r="C122" s="112" t="s">
        <v>119</v>
      </c>
      <c r="D122" s="112" t="s">
        <v>115</v>
      </c>
      <c r="E122" s="113" t="s">
        <v>243</v>
      </c>
      <c r="F122" s="171" t="s">
        <v>244</v>
      </c>
      <c r="G122" s="172"/>
      <c r="H122" s="172"/>
      <c r="I122" s="172"/>
      <c r="J122" s="114" t="s">
        <v>233</v>
      </c>
      <c r="K122" s="115">
        <v>1</v>
      </c>
      <c r="L122" s="173">
        <v>0</v>
      </c>
      <c r="M122" s="172"/>
      <c r="N122" s="173">
        <f>ROUND($L$122*$K$122,2)</f>
        <v>0</v>
      </c>
      <c r="O122" s="172"/>
      <c r="P122" s="172"/>
      <c r="Q122" s="172"/>
      <c r="R122" s="20"/>
      <c r="T122" s="116"/>
      <c r="U122" s="25"/>
      <c r="V122" s="117"/>
      <c r="W122" s="117"/>
      <c r="X122" s="117"/>
      <c r="Y122" s="117"/>
      <c r="Z122" s="117"/>
      <c r="AA122" s="118"/>
      <c r="BE122" s="119"/>
      <c r="BF122" s="119"/>
      <c r="BG122" s="119"/>
      <c r="BH122" s="119"/>
      <c r="BI122" s="119"/>
      <c r="BK122" s="119"/>
    </row>
    <row r="123" spans="2:63" s="6" customFormat="1" ht="15.75" customHeight="1">
      <c r="B123" s="19"/>
      <c r="C123" s="112">
        <v>5</v>
      </c>
      <c r="D123" s="112" t="s">
        <v>115</v>
      </c>
      <c r="E123" s="113" t="s">
        <v>320</v>
      </c>
      <c r="F123" s="171" t="s">
        <v>321</v>
      </c>
      <c r="G123" s="172"/>
      <c r="H123" s="172"/>
      <c r="I123" s="172"/>
      <c r="J123" s="114" t="s">
        <v>233</v>
      </c>
      <c r="K123" s="115">
        <v>1</v>
      </c>
      <c r="L123" s="173">
        <v>0</v>
      </c>
      <c r="M123" s="172"/>
      <c r="N123" s="173">
        <f>ROUND($L$123*$K$123,2)</f>
        <v>0</v>
      </c>
      <c r="O123" s="172"/>
      <c r="P123" s="172"/>
      <c r="Q123" s="172"/>
      <c r="R123" s="20"/>
      <c r="T123" s="116"/>
      <c r="U123" s="25"/>
      <c r="V123" s="117"/>
      <c r="W123" s="117"/>
      <c r="X123" s="117"/>
      <c r="Y123" s="117"/>
      <c r="Z123" s="117"/>
      <c r="AA123" s="118"/>
      <c r="BE123" s="119"/>
      <c r="BF123" s="119"/>
      <c r="BG123" s="119"/>
      <c r="BH123" s="119"/>
      <c r="BI123" s="119"/>
      <c r="BK123" s="119"/>
    </row>
    <row r="124" spans="2:65" s="6" customFormat="1" ht="15.75" customHeight="1">
      <c r="B124" s="19"/>
      <c r="C124" s="112">
        <v>6</v>
      </c>
      <c r="D124" s="112" t="s">
        <v>115</v>
      </c>
      <c r="E124" s="113" t="s">
        <v>322</v>
      </c>
      <c r="F124" s="171" t="s">
        <v>323</v>
      </c>
      <c r="G124" s="172"/>
      <c r="H124" s="172"/>
      <c r="I124" s="172"/>
      <c r="J124" s="114" t="s">
        <v>233</v>
      </c>
      <c r="K124" s="115">
        <v>1</v>
      </c>
      <c r="L124" s="173">
        <v>0</v>
      </c>
      <c r="M124" s="172"/>
      <c r="N124" s="173">
        <f>ROUND($L$124*$K$124,2)</f>
        <v>0</v>
      </c>
      <c r="O124" s="172"/>
      <c r="P124" s="172"/>
      <c r="Q124" s="172"/>
      <c r="R124" s="20"/>
      <c r="T124" s="116"/>
      <c r="U124" s="25" t="s">
        <v>36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234</v>
      </c>
      <c r="AT124" s="6" t="s">
        <v>115</v>
      </c>
      <c r="AU124" s="6" t="s">
        <v>86</v>
      </c>
      <c r="AY124" s="6" t="s">
        <v>114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18</v>
      </c>
      <c r="BK124" s="119">
        <f>ROUND($L$124*$K$124,2)</f>
        <v>0</v>
      </c>
      <c r="BL124" s="6" t="s">
        <v>234</v>
      </c>
      <c r="BM124" s="6" t="s">
        <v>245</v>
      </c>
    </row>
    <row r="125" spans="2:63" s="102" customFormat="1" ht="30.75" customHeight="1">
      <c r="B125" s="103"/>
      <c r="D125" s="111" t="s">
        <v>228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70">
        <f>$BK$125</f>
        <v>0</v>
      </c>
      <c r="O125" s="169"/>
      <c r="P125" s="169"/>
      <c r="Q125" s="169"/>
      <c r="R125" s="106"/>
      <c r="T125" s="107"/>
      <c r="W125" s="108">
        <f>$W$126</f>
        <v>0</v>
      </c>
      <c r="Y125" s="108">
        <f>$Y$126</f>
        <v>0</v>
      </c>
      <c r="AA125" s="109">
        <f>$AA$126</f>
        <v>0</v>
      </c>
      <c r="AR125" s="105" t="s">
        <v>126</v>
      </c>
      <c r="AT125" s="105" t="s">
        <v>70</v>
      </c>
      <c r="AU125" s="105" t="s">
        <v>18</v>
      </c>
      <c r="AY125" s="105" t="s">
        <v>114</v>
      </c>
      <c r="BK125" s="110">
        <f>$BK$126</f>
        <v>0</v>
      </c>
    </row>
    <row r="126" spans="2:65" s="6" customFormat="1" ht="15.75" customHeight="1">
      <c r="B126" s="19"/>
      <c r="C126" s="112">
        <v>7</v>
      </c>
      <c r="D126" s="112" t="s">
        <v>115</v>
      </c>
      <c r="E126" s="113" t="s">
        <v>246</v>
      </c>
      <c r="F126" s="171" t="s">
        <v>247</v>
      </c>
      <c r="G126" s="172"/>
      <c r="H126" s="172"/>
      <c r="I126" s="172"/>
      <c r="J126" s="114" t="s">
        <v>241</v>
      </c>
      <c r="K126" s="115">
        <v>2.5</v>
      </c>
      <c r="L126" s="173">
        <v>0</v>
      </c>
      <c r="M126" s="172"/>
      <c r="N126" s="173">
        <f>ROUND($L$126*$K$126,2)</f>
        <v>0</v>
      </c>
      <c r="O126" s="172"/>
      <c r="P126" s="172"/>
      <c r="Q126" s="172"/>
      <c r="R126" s="20"/>
      <c r="T126" s="116"/>
      <c r="U126" s="25" t="s">
        <v>36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234</v>
      </c>
      <c r="AT126" s="6" t="s">
        <v>115</v>
      </c>
      <c r="AU126" s="6" t="s">
        <v>86</v>
      </c>
      <c r="AY126" s="6" t="s">
        <v>114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18</v>
      </c>
      <c r="BK126" s="119">
        <f>ROUND($L$126*$K$126,2)</f>
        <v>0</v>
      </c>
      <c r="BL126" s="6" t="s">
        <v>234</v>
      </c>
      <c r="BM126" s="6" t="s">
        <v>248</v>
      </c>
    </row>
    <row r="127" spans="2:63" s="102" customFormat="1" ht="30.75" customHeight="1">
      <c r="B127" s="103"/>
      <c r="D127" s="111" t="s">
        <v>229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70">
        <f>$BK$127</f>
        <v>0</v>
      </c>
      <c r="O127" s="169"/>
      <c r="P127" s="169"/>
      <c r="Q127" s="169"/>
      <c r="R127" s="106"/>
      <c r="T127" s="107"/>
      <c r="W127" s="108">
        <f>$W$128</f>
        <v>0</v>
      </c>
      <c r="Y127" s="108">
        <f>$Y$128</f>
        <v>0</v>
      </c>
      <c r="AA127" s="109">
        <f>$AA$128</f>
        <v>0</v>
      </c>
      <c r="AR127" s="105" t="s">
        <v>126</v>
      </c>
      <c r="AT127" s="105" t="s">
        <v>70</v>
      </c>
      <c r="AU127" s="105" t="s">
        <v>18</v>
      </c>
      <c r="AY127" s="105" t="s">
        <v>114</v>
      </c>
      <c r="BK127" s="110">
        <f>$BK$128</f>
        <v>0</v>
      </c>
    </row>
    <row r="128" spans="2:65" s="6" customFormat="1" ht="15.75" customHeight="1">
      <c r="B128" s="19"/>
      <c r="C128" s="112">
        <v>8</v>
      </c>
      <c r="D128" s="112" t="s">
        <v>115</v>
      </c>
      <c r="E128" s="113" t="s">
        <v>249</v>
      </c>
      <c r="F128" s="171" t="s">
        <v>250</v>
      </c>
      <c r="G128" s="172"/>
      <c r="H128" s="172"/>
      <c r="I128" s="172"/>
      <c r="J128" s="114" t="s">
        <v>241</v>
      </c>
      <c r="K128" s="115">
        <v>1</v>
      </c>
      <c r="L128" s="173">
        <v>0</v>
      </c>
      <c r="M128" s="172"/>
      <c r="N128" s="173">
        <f>ROUND($L$128*$K$128,2)</f>
        <v>0</v>
      </c>
      <c r="O128" s="172"/>
      <c r="P128" s="172"/>
      <c r="Q128" s="172"/>
      <c r="R128" s="20"/>
      <c r="T128" s="116"/>
      <c r="U128" s="25" t="s">
        <v>36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234</v>
      </c>
      <c r="AT128" s="6" t="s">
        <v>115</v>
      </c>
      <c r="AU128" s="6" t="s">
        <v>86</v>
      </c>
      <c r="AY128" s="6" t="s">
        <v>114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18</v>
      </c>
      <c r="BK128" s="119">
        <f>ROUND($L$128*$K$128,2)</f>
        <v>0</v>
      </c>
      <c r="BL128" s="6" t="s">
        <v>234</v>
      </c>
      <c r="BM128" s="6" t="s">
        <v>251</v>
      </c>
    </row>
    <row r="129" spans="2:63" s="102" customFormat="1" ht="30.75" customHeight="1">
      <c r="B129" s="103"/>
      <c r="D129" s="111" t="s">
        <v>230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70">
        <f>$BK$129</f>
        <v>0</v>
      </c>
      <c r="O129" s="169"/>
      <c r="P129" s="169"/>
      <c r="Q129" s="169"/>
      <c r="R129" s="106"/>
      <c r="T129" s="107"/>
      <c r="W129" s="108">
        <f>$W$130</f>
        <v>0</v>
      </c>
      <c r="Y129" s="108">
        <f>$Y$130</f>
        <v>0</v>
      </c>
      <c r="AA129" s="109">
        <f>$AA$130</f>
        <v>0</v>
      </c>
      <c r="AR129" s="105" t="s">
        <v>126</v>
      </c>
      <c r="AT129" s="105" t="s">
        <v>70</v>
      </c>
      <c r="AU129" s="105" t="s">
        <v>18</v>
      </c>
      <c r="AY129" s="105" t="s">
        <v>114</v>
      </c>
      <c r="BK129" s="110">
        <f>$BK$130</f>
        <v>0</v>
      </c>
    </row>
    <row r="130" spans="2:65" s="6" customFormat="1" ht="15.75" customHeight="1">
      <c r="B130" s="19"/>
      <c r="C130" s="112">
        <v>9</v>
      </c>
      <c r="D130" s="112" t="s">
        <v>115</v>
      </c>
      <c r="E130" s="113" t="s">
        <v>252</v>
      </c>
      <c r="F130" s="171" t="s">
        <v>253</v>
      </c>
      <c r="G130" s="172"/>
      <c r="H130" s="172"/>
      <c r="I130" s="172"/>
      <c r="J130" s="114" t="s">
        <v>241</v>
      </c>
      <c r="K130" s="115">
        <v>1.5</v>
      </c>
      <c r="L130" s="173">
        <v>0</v>
      </c>
      <c r="M130" s="172"/>
      <c r="N130" s="173">
        <f>ROUND($L$130*$K$130,2)</f>
        <v>0</v>
      </c>
      <c r="O130" s="172"/>
      <c r="P130" s="172"/>
      <c r="Q130" s="172"/>
      <c r="R130" s="20"/>
      <c r="T130" s="116"/>
      <c r="U130" s="120" t="s">
        <v>36</v>
      </c>
      <c r="V130" s="121">
        <v>0</v>
      </c>
      <c r="W130" s="121">
        <f>$V$130*$K$130</f>
        <v>0</v>
      </c>
      <c r="X130" s="121">
        <v>0</v>
      </c>
      <c r="Y130" s="121">
        <f>$X$130*$K$130</f>
        <v>0</v>
      </c>
      <c r="Z130" s="121">
        <v>0</v>
      </c>
      <c r="AA130" s="122">
        <f>$Z$130*$K$130</f>
        <v>0</v>
      </c>
      <c r="AR130" s="6" t="s">
        <v>234</v>
      </c>
      <c r="AT130" s="6" t="s">
        <v>115</v>
      </c>
      <c r="AU130" s="6" t="s">
        <v>86</v>
      </c>
      <c r="AY130" s="6" t="s">
        <v>114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18</v>
      </c>
      <c r="BK130" s="119">
        <f>ROUND($L$130*$K$130,2)</f>
        <v>0</v>
      </c>
      <c r="BL130" s="6" t="s">
        <v>234</v>
      </c>
      <c r="BM130" s="6" t="s">
        <v>254</v>
      </c>
    </row>
    <row r="131" spans="2:18" s="6" customFormat="1" ht="7.5" customHeight="1"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2"/>
    </row>
    <row r="218" s="2" customFormat="1" ht="14.25" customHeight="1"/>
  </sheetData>
  <sheetProtection/>
  <mergeCells count="90">
    <mergeCell ref="L123:M123"/>
    <mergeCell ref="N123:Q123"/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H36:J36"/>
    <mergeCell ref="M36:P36"/>
    <mergeCell ref="L38:P38"/>
    <mergeCell ref="C76:Q76"/>
    <mergeCell ref="H34:J34"/>
    <mergeCell ref="M34:P34"/>
    <mergeCell ref="H35:J35"/>
    <mergeCell ref="M35:P35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4:Q94"/>
    <mergeCell ref="N96:Q96"/>
    <mergeCell ref="L98:Q98"/>
    <mergeCell ref="N89:Q89"/>
    <mergeCell ref="N90:Q90"/>
    <mergeCell ref="N91:Q91"/>
    <mergeCell ref="N92:Q92"/>
    <mergeCell ref="M111:Q111"/>
    <mergeCell ref="M112:Q112"/>
    <mergeCell ref="F114:I114"/>
    <mergeCell ref="L114:M114"/>
    <mergeCell ref="N114:Q114"/>
    <mergeCell ref="C104:Q104"/>
    <mergeCell ref="F106:P106"/>
    <mergeCell ref="F107:P107"/>
    <mergeCell ref="M109:P109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F124:I124"/>
    <mergeCell ref="L124:M124"/>
    <mergeCell ref="N124:Q124"/>
    <mergeCell ref="F122:I122"/>
    <mergeCell ref="L122:M122"/>
    <mergeCell ref="N122:Q122"/>
    <mergeCell ref="F123:I123"/>
    <mergeCell ref="N127:Q127"/>
    <mergeCell ref="N129:Q129"/>
    <mergeCell ref="F126:I126"/>
    <mergeCell ref="L126:M126"/>
    <mergeCell ref="N126:Q126"/>
    <mergeCell ref="F128:I128"/>
    <mergeCell ref="L128:M128"/>
    <mergeCell ref="N128:Q128"/>
    <mergeCell ref="H1:K1"/>
    <mergeCell ref="S2:AC2"/>
    <mergeCell ref="F130:I130"/>
    <mergeCell ref="L130:M130"/>
    <mergeCell ref="N130:Q130"/>
    <mergeCell ref="N115:Q115"/>
    <mergeCell ref="N116:Q116"/>
    <mergeCell ref="N117:Q117"/>
    <mergeCell ref="N120:Q120"/>
    <mergeCell ref="N125:Q12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PC-W26</dc:creator>
  <cp:keywords/>
  <dc:description/>
  <cp:lastModifiedBy>JiriKroupa</cp:lastModifiedBy>
  <cp:lastPrinted>2017-06-16T11:14:06Z</cp:lastPrinted>
  <dcterms:created xsi:type="dcterms:W3CDTF">2016-08-30T09:36:19Z</dcterms:created>
  <dcterms:modified xsi:type="dcterms:W3CDTF">2018-10-06T11:35:41Z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