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0" yWindow="630" windowWidth="23655" windowHeight="9150" activeTab="1"/>
  </bookViews>
  <sheets>
    <sheet name="Rekapitulace stavby" sheetId="1" r:id="rId1"/>
    <sheet name="01 - Stavební úpravy" sheetId="2" r:id="rId2"/>
    <sheet name="Pokyny pro vyplnění" sheetId="3" r:id="rId3"/>
  </sheets>
  <definedNames>
    <definedName name="_xlnm._FilterDatabase" localSheetId="1" hidden="1">'01 - Stavební úpravy'!$C$97:$L$269</definedName>
    <definedName name="_xlnm.Print_Titles" localSheetId="1">'01 - Stavební úpravy'!$97:$97</definedName>
    <definedName name="_xlnm.Print_Titles" localSheetId="0">'Rekapitulace stavby'!$52:$52</definedName>
    <definedName name="_xlnm.Print_Area" localSheetId="1">'01 - Stavební úpravy'!$C$4:$K$41,'01 - Stavební úpravy'!$C$47:$K$79,'01 - Stavební úpravy'!$C$85:$L$269</definedName>
    <definedName name="_xlnm.Print_Area" localSheetId="2">'Pokyny pro vyplnění'!$B$2:$K$71,'Pokyny pro vyplnění'!$B$74:$K$118,'Pokyny pro vyplnění'!$B$121:$K$190,'Pokyny pro vyplnění'!$B$198:$K$218</definedName>
    <definedName name="_xlnm.Print_Area" localSheetId="0">'Rekapitulace stavby'!$D$4:$AO$36,'Rekapitulace stavby'!$C$42:$AQ$56</definedName>
  </definedNames>
  <calcPr calcId="125725"/>
</workbook>
</file>

<file path=xl/calcChain.xml><?xml version="1.0" encoding="utf-8"?>
<calcChain xmlns="http://schemas.openxmlformats.org/spreadsheetml/2006/main">
  <c r="K39" i="2"/>
  <c r="K38"/>
  <c r="BA55" i="1"/>
  <c r="K37" i="2"/>
  <c r="AZ55" i="1"/>
  <c r="BI268" i="2"/>
  <c r="BH268"/>
  <c r="BG268"/>
  <c r="BF268"/>
  <c r="R268"/>
  <c r="R267" s="1"/>
  <c r="J78" s="1"/>
  <c r="Q268"/>
  <c r="Q267" s="1"/>
  <c r="I78" s="1"/>
  <c r="X268"/>
  <c r="X267" s="1"/>
  <c r="V268"/>
  <c r="V267" s="1"/>
  <c r="T268"/>
  <c r="T267" s="1"/>
  <c r="P268"/>
  <c r="BK268" s="1"/>
  <c r="BK267" s="1"/>
  <c r="K267" s="1"/>
  <c r="K78" s="1"/>
  <c r="K268"/>
  <c r="BE268" s="1"/>
  <c r="BI265"/>
  <c r="BH265"/>
  <c r="BG265"/>
  <c r="BF265"/>
  <c r="R265"/>
  <c r="R264"/>
  <c r="Q265"/>
  <c r="Q264"/>
  <c r="I77" s="1"/>
  <c r="X265"/>
  <c r="X264"/>
  <c r="V265"/>
  <c r="V264"/>
  <c r="T265"/>
  <c r="T264"/>
  <c r="P265"/>
  <c r="BK265"/>
  <c r="BK264" s="1"/>
  <c r="K264" s="1"/>
  <c r="K77" s="1"/>
  <c r="K265"/>
  <c r="BE265"/>
  <c r="J77"/>
  <c r="BI262"/>
  <c r="BH262"/>
  <c r="BG262"/>
  <c r="BF262"/>
  <c r="R262"/>
  <c r="R261" s="1"/>
  <c r="Q262"/>
  <c r="Q261"/>
  <c r="X262"/>
  <c r="X261" s="1"/>
  <c r="X260" s="1"/>
  <c r="V262"/>
  <c r="V261"/>
  <c r="V260" s="1"/>
  <c r="T262"/>
  <c r="T261" s="1"/>
  <c r="T260" s="1"/>
  <c r="P262"/>
  <c r="BK262"/>
  <c r="BK261" s="1"/>
  <c r="K262"/>
  <c r="BE262"/>
  <c r="BI259"/>
  <c r="BH259"/>
  <c r="BG259"/>
  <c r="BF259"/>
  <c r="R259"/>
  <c r="Q259"/>
  <c r="X259"/>
  <c r="V259"/>
  <c r="T259"/>
  <c r="P259"/>
  <c r="BK259" s="1"/>
  <c r="K259"/>
  <c r="BE259" s="1"/>
  <c r="BI252"/>
  <c r="BH252"/>
  <c r="BG252"/>
  <c r="BF252"/>
  <c r="R252"/>
  <c r="R251" s="1"/>
  <c r="J74" s="1"/>
  <c r="Q252"/>
  <c r="Q251" s="1"/>
  <c r="I74" s="1"/>
  <c r="X252"/>
  <c r="X251" s="1"/>
  <c r="V252"/>
  <c r="V251" s="1"/>
  <c r="T252"/>
  <c r="T251" s="1"/>
  <c r="P252"/>
  <c r="BK252" s="1"/>
  <c r="BK251" s="1"/>
  <c r="K251" s="1"/>
  <c r="K74" s="1"/>
  <c r="K252"/>
  <c r="BE252" s="1"/>
  <c r="BI249"/>
  <c r="BH249"/>
  <c r="BG249"/>
  <c r="BF249"/>
  <c r="R249"/>
  <c r="Q249"/>
  <c r="X249"/>
  <c r="V249"/>
  <c r="T249"/>
  <c r="P249"/>
  <c r="BK249" s="1"/>
  <c r="K249"/>
  <c r="BE249" s="1"/>
  <c r="BI247"/>
  <c r="BH247"/>
  <c r="BG247"/>
  <c r="BF247"/>
  <c r="R247"/>
  <c r="Q247"/>
  <c r="X247"/>
  <c r="V247"/>
  <c r="T247"/>
  <c r="P247"/>
  <c r="BK247"/>
  <c r="K247"/>
  <c r="BE247"/>
  <c r="BI245"/>
  <c r="BH245"/>
  <c r="BG245"/>
  <c r="BF245"/>
  <c r="R245"/>
  <c r="R244"/>
  <c r="Q245"/>
  <c r="Q244"/>
  <c r="X245"/>
  <c r="X244"/>
  <c r="V245"/>
  <c r="V244"/>
  <c r="T245"/>
  <c r="T244"/>
  <c r="P245"/>
  <c r="BK245"/>
  <c r="BK244" s="1"/>
  <c r="K244" s="1"/>
  <c r="K73" s="1"/>
  <c r="K245"/>
  <c r="BE245"/>
  <c r="J73"/>
  <c r="I73"/>
  <c r="BI242"/>
  <c r="BH242"/>
  <c r="BG242"/>
  <c r="BF242"/>
  <c r="R242"/>
  <c r="Q242"/>
  <c r="X242"/>
  <c r="V242"/>
  <c r="T242"/>
  <c r="P242"/>
  <c r="BK242"/>
  <c r="K242"/>
  <c r="BE242"/>
  <c r="BI239"/>
  <c r="BH239"/>
  <c r="BG239"/>
  <c r="BF239"/>
  <c r="R239"/>
  <c r="Q239"/>
  <c r="X239"/>
  <c r="V239"/>
  <c r="T239"/>
  <c r="P239"/>
  <c r="BK239" s="1"/>
  <c r="K239"/>
  <c r="BE239" s="1"/>
  <c r="BI236"/>
  <c r="BH236"/>
  <c r="BG236"/>
  <c r="BF236"/>
  <c r="R236"/>
  <c r="Q236"/>
  <c r="X236"/>
  <c r="V236"/>
  <c r="T236"/>
  <c r="P236"/>
  <c r="BK236"/>
  <c r="K236"/>
  <c r="BE236"/>
  <c r="BI234"/>
  <c r="BH234"/>
  <c r="BG234"/>
  <c r="BF234"/>
  <c r="R234"/>
  <c r="Q234"/>
  <c r="X234"/>
  <c r="V234"/>
  <c r="T234"/>
  <c r="P234"/>
  <c r="BK234" s="1"/>
  <c r="K234"/>
  <c r="BE234" s="1"/>
  <c r="BI232"/>
  <c r="BH232"/>
  <c r="BG232"/>
  <c r="BF232"/>
  <c r="R232"/>
  <c r="Q232"/>
  <c r="X232"/>
  <c r="V232"/>
  <c r="T232"/>
  <c r="P232"/>
  <c r="BK232"/>
  <c r="K232"/>
  <c r="BE232"/>
  <c r="BI230"/>
  <c r="BH230"/>
  <c r="BG230"/>
  <c r="BF230"/>
  <c r="R230"/>
  <c r="Q230"/>
  <c r="X230"/>
  <c r="V230"/>
  <c r="T230"/>
  <c r="P230"/>
  <c r="BK230" s="1"/>
  <c r="K230"/>
  <c r="BE230" s="1"/>
  <c r="BI227"/>
  <c r="BH227"/>
  <c r="BG227"/>
  <c r="BF227"/>
  <c r="R227"/>
  <c r="Q227"/>
  <c r="X227"/>
  <c r="V227"/>
  <c r="T227"/>
  <c r="P227"/>
  <c r="BK227"/>
  <c r="K227"/>
  <c r="BE227"/>
  <c r="BI225"/>
  <c r="BH225"/>
  <c r="BG225"/>
  <c r="BF225"/>
  <c r="R225"/>
  <c r="Q225"/>
  <c r="X225"/>
  <c r="V225"/>
  <c r="T225"/>
  <c r="P225"/>
  <c r="BK225" s="1"/>
  <c r="K225"/>
  <c r="BE225" s="1"/>
  <c r="BI222"/>
  <c r="BH222"/>
  <c r="BG222"/>
  <c r="BF222"/>
  <c r="R222"/>
  <c r="R221" s="1"/>
  <c r="J72" s="1"/>
  <c r="Q222"/>
  <c r="Q221" s="1"/>
  <c r="I72" s="1"/>
  <c r="X222"/>
  <c r="X221" s="1"/>
  <c r="V222"/>
  <c r="V221" s="1"/>
  <c r="T222"/>
  <c r="T221" s="1"/>
  <c r="P222"/>
  <c r="BK222" s="1"/>
  <c r="K222"/>
  <c r="BE222" s="1"/>
  <c r="BI219"/>
  <c r="BH219"/>
  <c r="BG219"/>
  <c r="BF219"/>
  <c r="R219"/>
  <c r="Q219"/>
  <c r="X219"/>
  <c r="V219"/>
  <c r="T219"/>
  <c r="P219"/>
  <c r="BK219" s="1"/>
  <c r="K219"/>
  <c r="BE219" s="1"/>
  <c r="BI217"/>
  <c r="BH217"/>
  <c r="BG217"/>
  <c r="BF217"/>
  <c r="R217"/>
  <c r="Q217"/>
  <c r="X217"/>
  <c r="V217"/>
  <c r="T217"/>
  <c r="P217"/>
  <c r="BK217"/>
  <c r="K217"/>
  <c r="BE217"/>
  <c r="BI214"/>
  <c r="BH214"/>
  <c r="BG214"/>
  <c r="BF214"/>
  <c r="R214"/>
  <c r="R213"/>
  <c r="Q214"/>
  <c r="Q213"/>
  <c r="X214"/>
  <c r="X213"/>
  <c r="V214"/>
  <c r="V213"/>
  <c r="T214"/>
  <c r="T213"/>
  <c r="P214"/>
  <c r="BK214"/>
  <c r="BK213" s="1"/>
  <c r="K213" s="1"/>
  <c r="K71" s="1"/>
  <c r="K214"/>
  <c r="BE214"/>
  <c r="J71"/>
  <c r="I71"/>
  <c r="BI211"/>
  <c r="BH211"/>
  <c r="BG211"/>
  <c r="BF211"/>
  <c r="R211"/>
  <c r="Q211"/>
  <c r="X211"/>
  <c r="V211"/>
  <c r="T211"/>
  <c r="P211"/>
  <c r="BK211"/>
  <c r="K211"/>
  <c r="BE211"/>
  <c r="BI207"/>
  <c r="BH207"/>
  <c r="BG207"/>
  <c r="BF207"/>
  <c r="R207"/>
  <c r="Q207"/>
  <c r="X207"/>
  <c r="V207"/>
  <c r="T207"/>
  <c r="P207"/>
  <c r="BK207" s="1"/>
  <c r="K207"/>
  <c r="BE207" s="1"/>
  <c r="BI202"/>
  <c r="BH202"/>
  <c r="BG202"/>
  <c r="BF202"/>
  <c r="R202"/>
  <c r="Q202"/>
  <c r="X202"/>
  <c r="V202"/>
  <c r="T202"/>
  <c r="P202"/>
  <c r="BK202"/>
  <c r="K202"/>
  <c r="BE202"/>
  <c r="BI198"/>
  <c r="BH198"/>
  <c r="BG198"/>
  <c r="BF198"/>
  <c r="R198"/>
  <c r="Q198"/>
  <c r="X198"/>
  <c r="V198"/>
  <c r="T198"/>
  <c r="P198"/>
  <c r="BK198" s="1"/>
  <c r="K198"/>
  <c r="BE198" s="1"/>
  <c r="BI196"/>
  <c r="BH196"/>
  <c r="BG196"/>
  <c r="BF196"/>
  <c r="R196"/>
  <c r="Q196"/>
  <c r="X196"/>
  <c r="V196"/>
  <c r="T196"/>
  <c r="P196"/>
  <c r="BK196"/>
  <c r="K196"/>
  <c r="BE196"/>
  <c r="BI194"/>
  <c r="BH194"/>
  <c r="BG194"/>
  <c r="BF194"/>
  <c r="R194"/>
  <c r="Q194"/>
  <c r="X194"/>
  <c r="V194"/>
  <c r="T194"/>
  <c r="P194"/>
  <c r="BK194" s="1"/>
  <c r="K194"/>
  <c r="BE194" s="1"/>
  <c r="BI191"/>
  <c r="BH191"/>
  <c r="BG191"/>
  <c r="BF191"/>
  <c r="R191"/>
  <c r="Q191"/>
  <c r="X191"/>
  <c r="V191"/>
  <c r="T191"/>
  <c r="P191"/>
  <c r="BK191"/>
  <c r="K191"/>
  <c r="BE191"/>
  <c r="BI189"/>
  <c r="BH189"/>
  <c r="BG189"/>
  <c r="BF189"/>
  <c r="R189"/>
  <c r="Q189"/>
  <c r="X189"/>
  <c r="V189"/>
  <c r="T189"/>
  <c r="P189"/>
  <c r="BK189" s="1"/>
  <c r="K189"/>
  <c r="BE189" s="1"/>
  <c r="BI187"/>
  <c r="BH187"/>
  <c r="BG187"/>
  <c r="BF187"/>
  <c r="R187"/>
  <c r="Q187"/>
  <c r="X187"/>
  <c r="V187"/>
  <c r="T187"/>
  <c r="P187"/>
  <c r="BK187"/>
  <c r="K187"/>
  <c r="BE187"/>
  <c r="BI184"/>
  <c r="BH184"/>
  <c r="BG184"/>
  <c r="BF184"/>
  <c r="R184"/>
  <c r="Q184"/>
  <c r="X184"/>
  <c r="V184"/>
  <c r="T184"/>
  <c r="P184"/>
  <c r="BK184" s="1"/>
  <c r="K184"/>
  <c r="BE184" s="1"/>
  <c r="BI182"/>
  <c r="BH182"/>
  <c r="BG182"/>
  <c r="BF182"/>
  <c r="R182"/>
  <c r="Q182"/>
  <c r="X182"/>
  <c r="V182"/>
  <c r="T182"/>
  <c r="P182"/>
  <c r="BK182"/>
  <c r="K182"/>
  <c r="BE182"/>
  <c r="BI179"/>
  <c r="BH179"/>
  <c r="BG179"/>
  <c r="BF179"/>
  <c r="R179"/>
  <c r="R178"/>
  <c r="Q179"/>
  <c r="Q178"/>
  <c r="I70" s="1"/>
  <c r="X179"/>
  <c r="X178"/>
  <c r="V179"/>
  <c r="V178"/>
  <c r="T179"/>
  <c r="T178"/>
  <c r="P179"/>
  <c r="BK179"/>
  <c r="BK178" s="1"/>
  <c r="K178" s="1"/>
  <c r="K70" s="1"/>
  <c r="K179"/>
  <c r="BE179"/>
  <c r="J70"/>
  <c r="BI176"/>
  <c r="BH176"/>
  <c r="BG176"/>
  <c r="BF176"/>
  <c r="R176"/>
  <c r="Q176"/>
  <c r="X176"/>
  <c r="V176"/>
  <c r="T176"/>
  <c r="P176"/>
  <c r="BK176"/>
  <c r="K176"/>
  <c r="BE176"/>
  <c r="BI173"/>
  <c r="BH173"/>
  <c r="BG173"/>
  <c r="BF173"/>
  <c r="R173"/>
  <c r="Q173"/>
  <c r="X173"/>
  <c r="V173"/>
  <c r="T173"/>
  <c r="P173"/>
  <c r="BK173" s="1"/>
  <c r="K173"/>
  <c r="BE173" s="1"/>
  <c r="BI171"/>
  <c r="BH171"/>
  <c r="BG171"/>
  <c r="BF171"/>
  <c r="R171"/>
  <c r="Q171"/>
  <c r="X171"/>
  <c r="V171"/>
  <c r="T171"/>
  <c r="P171"/>
  <c r="BK171"/>
  <c r="K171"/>
  <c r="BE171"/>
  <c r="BI169"/>
  <c r="BH169"/>
  <c r="BG169"/>
  <c r="BF169"/>
  <c r="R169"/>
  <c r="Q169"/>
  <c r="X169"/>
  <c r="V169"/>
  <c r="T169"/>
  <c r="P169"/>
  <c r="BK169" s="1"/>
  <c r="K169"/>
  <c r="BE169" s="1"/>
  <c r="BI166"/>
  <c r="BH166"/>
  <c r="BG166"/>
  <c r="BF166"/>
  <c r="R166"/>
  <c r="Q166"/>
  <c r="X166"/>
  <c r="V166"/>
  <c r="T166"/>
  <c r="P166"/>
  <c r="BK166"/>
  <c r="K166"/>
  <c r="BE166"/>
  <c r="BI163"/>
  <c r="BH163"/>
  <c r="BG163"/>
  <c r="BF163"/>
  <c r="R163"/>
  <c r="R162"/>
  <c r="Q163"/>
  <c r="Q162"/>
  <c r="I69" s="1"/>
  <c r="X163"/>
  <c r="X162"/>
  <c r="V163"/>
  <c r="V162"/>
  <c r="T163"/>
  <c r="T162"/>
  <c r="P163"/>
  <c r="BK163"/>
  <c r="BK162" s="1"/>
  <c r="K162" s="1"/>
  <c r="K69" s="1"/>
  <c r="K163"/>
  <c r="BE163"/>
  <c r="J69"/>
  <c r="BI160"/>
  <c r="BH160"/>
  <c r="BG160"/>
  <c r="BF160"/>
  <c r="R160"/>
  <c r="Q160"/>
  <c r="X160"/>
  <c r="V160"/>
  <c r="T160"/>
  <c r="P160"/>
  <c r="BK160"/>
  <c r="K160"/>
  <c r="BE160"/>
  <c r="BI158"/>
  <c r="BH158"/>
  <c r="BG158"/>
  <c r="BF158"/>
  <c r="R158"/>
  <c r="Q158"/>
  <c r="X158"/>
  <c r="V158"/>
  <c r="T158"/>
  <c r="P158"/>
  <c r="BK158" s="1"/>
  <c r="K158"/>
  <c r="BE158" s="1"/>
  <c r="BI156"/>
  <c r="BH156"/>
  <c r="BG156"/>
  <c r="BF156"/>
  <c r="R156"/>
  <c r="Q156"/>
  <c r="X156"/>
  <c r="V156"/>
  <c r="T156"/>
  <c r="P156"/>
  <c r="BK156"/>
  <c r="K156"/>
  <c r="BE156"/>
  <c r="BI154"/>
  <c r="BH154"/>
  <c r="BG154"/>
  <c r="BF154"/>
  <c r="R154"/>
  <c r="Q154"/>
  <c r="X154"/>
  <c r="V154"/>
  <c r="T154"/>
  <c r="P154"/>
  <c r="BK154" s="1"/>
  <c r="K154"/>
  <c r="BE154" s="1"/>
  <c r="BI151"/>
  <c r="BH151"/>
  <c r="BG151"/>
  <c r="BF151"/>
  <c r="R151"/>
  <c r="R150" s="1"/>
  <c r="Q151"/>
  <c r="Q150"/>
  <c r="X151"/>
  <c r="X150" s="1"/>
  <c r="X149" s="1"/>
  <c r="V151"/>
  <c r="V150"/>
  <c r="V149" s="1"/>
  <c r="T151"/>
  <c r="T150" s="1"/>
  <c r="P151"/>
  <c r="BK151"/>
  <c r="BK150" s="1"/>
  <c r="K151"/>
  <c r="BE151"/>
  <c r="BI147"/>
  <c r="BH147"/>
  <c r="BG147"/>
  <c r="BF147"/>
  <c r="R147"/>
  <c r="R146"/>
  <c r="Q147"/>
  <c r="Q146"/>
  <c r="I66" s="1"/>
  <c r="X147"/>
  <c r="X146"/>
  <c r="V147"/>
  <c r="V146"/>
  <c r="T147"/>
  <c r="T146"/>
  <c r="P147"/>
  <c r="BK147"/>
  <c r="BK146" s="1"/>
  <c r="K146" s="1"/>
  <c r="K66" s="1"/>
  <c r="K147"/>
  <c r="BE147"/>
  <c r="J66"/>
  <c r="BI144"/>
  <c r="BH144"/>
  <c r="BG144"/>
  <c r="BF144"/>
  <c r="R144"/>
  <c r="Q144"/>
  <c r="X144"/>
  <c r="V144"/>
  <c r="T144"/>
  <c r="P144"/>
  <c r="BK144"/>
  <c r="K144"/>
  <c r="BE144"/>
  <c r="BI141"/>
  <c r="BH141"/>
  <c r="BG141"/>
  <c r="BF141"/>
  <c r="R141"/>
  <c r="Q141"/>
  <c r="X141"/>
  <c r="V141"/>
  <c r="T141"/>
  <c r="P141"/>
  <c r="BK141" s="1"/>
  <c r="K141"/>
  <c r="BE141" s="1"/>
  <c r="BI139"/>
  <c r="BH139"/>
  <c r="BG139"/>
  <c r="BF139"/>
  <c r="R139"/>
  <c r="Q139"/>
  <c r="X139"/>
  <c r="V139"/>
  <c r="T139"/>
  <c r="P139"/>
  <c r="BK139"/>
  <c r="K139"/>
  <c r="BE139"/>
  <c r="BI137"/>
  <c r="BH137"/>
  <c r="BG137"/>
  <c r="BF137"/>
  <c r="R137"/>
  <c r="R136"/>
  <c r="Q137"/>
  <c r="Q136"/>
  <c r="I65" s="1"/>
  <c r="X137"/>
  <c r="X136"/>
  <c r="V137"/>
  <c r="V136"/>
  <c r="T137"/>
  <c r="T136"/>
  <c r="P137"/>
  <c r="BK137"/>
  <c r="BK136" s="1"/>
  <c r="K136" s="1"/>
  <c r="K65" s="1"/>
  <c r="K137"/>
  <c r="BE137"/>
  <c r="J65"/>
  <c r="BI133"/>
  <c r="BH133"/>
  <c r="BG133"/>
  <c r="BF133"/>
  <c r="R133"/>
  <c r="Q133"/>
  <c r="X133"/>
  <c r="V133"/>
  <c r="T133"/>
  <c r="P133"/>
  <c r="BK133"/>
  <c r="K133"/>
  <c r="BE133"/>
  <c r="BI132"/>
  <c r="BH132"/>
  <c r="BG132"/>
  <c r="BF132"/>
  <c r="R132"/>
  <c r="Q132"/>
  <c r="X132"/>
  <c r="V132"/>
  <c r="T132"/>
  <c r="P132"/>
  <c r="BK132" s="1"/>
  <c r="K132"/>
  <c r="BE132" s="1"/>
  <c r="BI131"/>
  <c r="BH131"/>
  <c r="BG131"/>
  <c r="BF131"/>
  <c r="R131"/>
  <c r="Q131"/>
  <c r="X131"/>
  <c r="V131"/>
  <c r="T131"/>
  <c r="P131"/>
  <c r="BK131"/>
  <c r="K131"/>
  <c r="BE131"/>
  <c r="BI126"/>
  <c r="BH126"/>
  <c r="BG126"/>
  <c r="BF126"/>
  <c r="R126"/>
  <c r="Q126"/>
  <c r="X126"/>
  <c r="V126"/>
  <c r="T126"/>
  <c r="P126"/>
  <c r="BK126" s="1"/>
  <c r="K126"/>
  <c r="BE126" s="1"/>
  <c r="BI122"/>
  <c r="BH122"/>
  <c r="BG122"/>
  <c r="BF122"/>
  <c r="R122"/>
  <c r="Q122"/>
  <c r="X122"/>
  <c r="V122"/>
  <c r="T122"/>
  <c r="P122"/>
  <c r="BK122"/>
  <c r="K122"/>
  <c r="BE122"/>
  <c r="BI119"/>
  <c r="BH119"/>
  <c r="BG119"/>
  <c r="BF119"/>
  <c r="R119"/>
  <c r="Q119"/>
  <c r="X119"/>
  <c r="V119"/>
  <c r="T119"/>
  <c r="P119"/>
  <c r="BK119" s="1"/>
  <c r="K119"/>
  <c r="BE119" s="1"/>
  <c r="BI118"/>
  <c r="BH118"/>
  <c r="BG118"/>
  <c r="BF118"/>
  <c r="R118"/>
  <c r="Q118"/>
  <c r="X118"/>
  <c r="V118"/>
  <c r="T118"/>
  <c r="P118"/>
  <c r="BK118"/>
  <c r="K118"/>
  <c r="BE118"/>
  <c r="BI117"/>
  <c r="BH117"/>
  <c r="BG117"/>
  <c r="BF117"/>
  <c r="R117"/>
  <c r="Q117"/>
  <c r="X117"/>
  <c r="V117"/>
  <c r="T117"/>
  <c r="P117"/>
  <c r="BK117" s="1"/>
  <c r="K117"/>
  <c r="BE117" s="1"/>
  <c r="BI116"/>
  <c r="BH116"/>
  <c r="BG116"/>
  <c r="BF116"/>
  <c r="R116"/>
  <c r="Q116"/>
  <c r="X116"/>
  <c r="V116"/>
  <c r="T116"/>
  <c r="P116"/>
  <c r="BK116"/>
  <c r="K116"/>
  <c r="BE116"/>
  <c r="BI114"/>
  <c r="BH114"/>
  <c r="BG114"/>
  <c r="BF114"/>
  <c r="R114"/>
  <c r="Q114"/>
  <c r="X114"/>
  <c r="V114"/>
  <c r="T114"/>
  <c r="P114"/>
  <c r="BK114" s="1"/>
  <c r="K114"/>
  <c r="BE114" s="1"/>
  <c r="BI111"/>
  <c r="BH111"/>
  <c r="BG111"/>
  <c r="BF111"/>
  <c r="R111"/>
  <c r="R110" s="1"/>
  <c r="J64" s="1"/>
  <c r="Q111"/>
  <c r="X111"/>
  <c r="X110" s="1"/>
  <c r="V111"/>
  <c r="T111"/>
  <c r="T110" s="1"/>
  <c r="P111"/>
  <c r="BK111" s="1"/>
  <c r="K111"/>
  <c r="BE111" s="1"/>
  <c r="BI104"/>
  <c r="BH104"/>
  <c r="BG104"/>
  <c r="BF104"/>
  <c r="R104"/>
  <c r="Q104"/>
  <c r="X104"/>
  <c r="V104"/>
  <c r="T104"/>
  <c r="P104"/>
  <c r="BK104" s="1"/>
  <c r="K104"/>
  <c r="BE104" s="1"/>
  <c r="BI101"/>
  <c r="F39" s="1"/>
  <c r="BF55" i="1" s="1"/>
  <c r="BF54" s="1"/>
  <c r="W33" s="1"/>
  <c r="BH101" i="2"/>
  <c r="F38"/>
  <c r="BE55" i="1" s="1"/>
  <c r="BE54" s="1"/>
  <c r="BG101" i="2"/>
  <c r="F37" s="1"/>
  <c r="BD55" i="1" s="1"/>
  <c r="BD54" s="1"/>
  <c r="BF101" i="2"/>
  <c r="K36"/>
  <c r="AY55" i="1" s="1"/>
  <c r="F36" i="2"/>
  <c r="BC55" i="1" s="1"/>
  <c r="BC54" s="1"/>
  <c r="R101" i="2"/>
  <c r="R100" s="1"/>
  <c r="Q101"/>
  <c r="Q100"/>
  <c r="X101"/>
  <c r="X100" s="1"/>
  <c r="X99" s="1"/>
  <c r="V101"/>
  <c r="V100" s="1"/>
  <c r="T101"/>
  <c r="T100" s="1"/>
  <c r="T99" s="1"/>
  <c r="P101"/>
  <c r="BK101"/>
  <c r="BK100" s="1"/>
  <c r="K101"/>
  <c r="BE101" s="1"/>
  <c r="I63"/>
  <c r="F92"/>
  <c r="E90"/>
  <c r="F54"/>
  <c r="E52"/>
  <c r="J24"/>
  <c r="E24"/>
  <c r="J95" s="1"/>
  <c r="J57"/>
  <c r="J23"/>
  <c r="J21"/>
  <c r="E21"/>
  <c r="J94"/>
  <c r="J56"/>
  <c r="J20"/>
  <c r="J18"/>
  <c r="E18"/>
  <c r="F95" s="1"/>
  <c r="F57"/>
  <c r="J17"/>
  <c r="J15"/>
  <c r="E15"/>
  <c r="F94"/>
  <c r="F56"/>
  <c r="J14"/>
  <c r="J12"/>
  <c r="J92"/>
  <c r="J54"/>
  <c r="E7"/>
  <c r="E88" s="1"/>
  <c r="E50"/>
  <c r="AU54" i="1"/>
  <c r="L50"/>
  <c r="AM50"/>
  <c r="AM49"/>
  <c r="L49"/>
  <c r="AM47"/>
  <c r="L47"/>
  <c r="L45"/>
  <c r="L44"/>
  <c r="Q99" i="2" l="1"/>
  <c r="I62" s="1"/>
  <c r="BK110"/>
  <c r="K110" s="1"/>
  <c r="K64" s="1"/>
  <c r="V110"/>
  <c r="V99" s="1"/>
  <c r="V98" s="1"/>
  <c r="Q110"/>
  <c r="I64" s="1"/>
  <c r="K35"/>
  <c r="AX55" i="1" s="1"/>
  <c r="AV55" s="1"/>
  <c r="F35" i="2"/>
  <c r="BB55" i="1" s="1"/>
  <c r="BB54" s="1"/>
  <c r="Q98" i="2"/>
  <c r="I61" s="1"/>
  <c r="K30" s="1"/>
  <c r="AS55" i="1" s="1"/>
  <c r="AS54" s="1"/>
  <c r="R99" i="2"/>
  <c r="J63"/>
  <c r="W31" i="1"/>
  <c r="AZ54"/>
  <c r="K100" i="2"/>
  <c r="K63" s="1"/>
  <c r="BK99"/>
  <c r="W30" i="1"/>
  <c r="AY54"/>
  <c r="AK30" s="1"/>
  <c r="W32"/>
  <c r="BA54"/>
  <c r="K150" i="2"/>
  <c r="K68" s="1"/>
  <c r="R149"/>
  <c r="J67" s="1"/>
  <c r="J68"/>
  <c r="K261"/>
  <c r="K76" s="1"/>
  <c r="BK260"/>
  <c r="K260" s="1"/>
  <c r="K75" s="1"/>
  <c r="R260"/>
  <c r="J75" s="1"/>
  <c r="J76"/>
  <c r="X98"/>
  <c r="T149"/>
  <c r="T98" s="1"/>
  <c r="AW55" i="1" s="1"/>
  <c r="AW54" s="1"/>
  <c r="Q149" i="2"/>
  <c r="I67" s="1"/>
  <c r="BK221"/>
  <c r="K221" s="1"/>
  <c r="K72" s="1"/>
  <c r="Q260"/>
  <c r="I75" s="1"/>
  <c r="I68"/>
  <c r="I76"/>
  <c r="J62" l="1"/>
  <c r="R98"/>
  <c r="J61" s="1"/>
  <c r="K31" s="1"/>
  <c r="AT55" i="1" s="1"/>
  <c r="AT54" s="1"/>
  <c r="K99" i="2"/>
  <c r="K62" s="1"/>
  <c r="W29" i="1"/>
  <c r="AX54"/>
  <c r="BK149" i="2"/>
  <c r="K149" s="1"/>
  <c r="K67" s="1"/>
  <c r="AK29" i="1" l="1"/>
  <c r="AV54"/>
  <c r="BK98" i="2"/>
  <c r="K98" s="1"/>
  <c r="K32" l="1"/>
  <c r="K61"/>
  <c r="K41" l="1"/>
  <c r="AG55" i="1"/>
  <c r="AG54" l="1"/>
  <c r="AN55"/>
  <c r="AN54" l="1"/>
  <c r="AK26"/>
  <c r="AK35" s="1"/>
</calcChain>
</file>

<file path=xl/sharedStrings.xml><?xml version="1.0" encoding="utf-8"?>
<sst xmlns="http://schemas.openxmlformats.org/spreadsheetml/2006/main" count="2451" uniqueCount="685">
  <si>
    <t>Export Komplet</t>
  </si>
  <si>
    <t>VZ</t>
  </si>
  <si>
    <t>2.0</t>
  </si>
  <si>
    <t/>
  </si>
  <si>
    <t>False</t>
  </si>
  <si>
    <t>True</t>
  </si>
  <si>
    <t>{f6fcd0a4-f7bb-4133-a0b0-0db9dae40752}</t>
  </si>
  <si>
    <t>&gt;&gt;  skryté sloupce  &lt;&lt;</t>
  </si>
  <si>
    <t>0,01</t>
  </si>
  <si>
    <t>21</t>
  </si>
  <si>
    <t>15</t>
  </si>
  <si>
    <t>REKAPITULACE STAVBY</t>
  </si>
  <si>
    <t>v ---  níže se nacházejí doplnkové a pomocné údaje k sestavám  --- v</t>
  </si>
  <si>
    <t>Návod na vyplnění</t>
  </si>
  <si>
    <t>0,001</t>
  </si>
  <si>
    <t>Kód:</t>
  </si>
  <si>
    <t>2018/051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</si>
  <si>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</si>
  <si>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</si>
  <si>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TACHOV - sportovní hala</t>
  </si>
  <si>
    <t>KSO:</t>
  </si>
  <si>
    <t>CC-CZ:</t>
  </si>
  <si>
    <t>Místo:</t>
  </si>
  <si>
    <t xml:space="preserve"> </t>
  </si>
  <si>
    <t>Datum:</t>
  </si>
  <si>
    <t>19. 12. 2018</t>
  </si>
  <si>
    <t>Zadavatel:</t>
  </si>
  <si>
    <t>IČ:</t>
  </si>
  <si>
    <t>DIČ:</t>
  </si>
  <si>
    <t>Uchazeč:</t>
  </si>
  <si>
    <t>Vyplň údaj</t>
  </si>
  <si>
    <t>Projektant:</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</si>
  <si>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</si>
  <si>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</si>
  <si>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</si>
  <si>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</si>
  <si>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</si>
  <si>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</si>
  <si>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</si>
  <si>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</si>
  <si>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</si>
  <si>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</si>
  <si>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</si>
  <si>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</si>
  <si>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</si>
  <si>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</si>
  <si>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</si>
  <si>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</si>
  <si>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</si>
  <si>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</si>
  <si>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</si>
  <si>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</si>
  <si>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</si>
  <si>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</si>
  <si>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</si>
  <si>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Materiál [CZK]</t>
  </si>
  <si>
    <t>z toho Montáž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</si>
  <si>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</si>
  <si>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</si>
  <si>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</si>
  <si>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</si>
  <si>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</si>
  <si>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</si>
  <si>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</si>
  <si>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</si>
  <si>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</si>
  <si>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</si>
  <si>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</si>
  <si>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</si>
  <si>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</si>
  <si>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</si>
  <si>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</si>
  <si>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</si>
  <si>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</si>
  <si>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</si>
  <si>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</si>
  <si>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</si>
  <si>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Stavební úpravy</t>
  </si>
  <si>
    <t>STA</t>
  </si>
  <si>
    <t>1</t>
  </si>
  <si>
    <t>{5fa8c5c9-0787-4cdc-b30a-5fc570e39563}</t>
  </si>
  <si>
    <t>2</t>
  </si>
  <si>
    <t>KRYCÍ LIST SOUPISU PRACÍ</t>
  </si>
  <si>
    <t>Objekt:</t>
  </si>
  <si>
    <t>01 - Stavební úpravy</t>
  </si>
  <si>
    <t>Tachov</t>
  </si>
  <si>
    <t>Materiál</t>
  </si>
  <si>
    <t>Montáž</t>
  </si>
  <si>
    <t>REKAPITULACE ČLENĚNÍ SOUPISU PRACÍ</t>
  </si>
  <si>
    <t>Kód dílu - Popis</t>
  </si>
  <si>
    <t>Materiál [CZK]</t>
  </si>
  <si>
    <t>Montáž [CZK]</t>
  </si>
  <si>
    <t>Cena celkem [CZK]</t>
  </si>
  <si>
    <t>-1</t>
  </si>
  <si>
    <t>HSV - Práce a dodávky HSV</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</si>
  <si>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</si>
  <si>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</si>
  <si>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</si>
  <si>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</si>
  <si>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</si>
  <si>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</si>
  <si>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</si>
  <si>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762 - Konstrukce tesařské</t>
  </si>
  <si>
    <t xml:space="preserve">    767 - Konstrukce zámečnické</t>
  </si>
  <si>
    <t xml:space="preserve">    775 - Podlahy skládané</t>
  </si>
  <si>
    <t xml:space="preserve">    776 - Podlahy povlakové</t>
  </si>
  <si>
    <t xml:space="preserve">    783 - Dokončovací práce - nátěry</t>
  </si>
  <si>
    <t>VRN - Vedlejší rozpočtové náklady</t>
  </si>
  <si>
    <t xml:space="preserve">    VRN1 - Průzkumné, geodetické a projektové práce</t>
  </si>
  <si>
    <t xml:space="preserve">    VRN3 - Zařízení staveniště</t>
  </si>
  <si>
    <t xml:space="preserve">    VRN4 - Inženýrská činnost</t>
  </si>
  <si>
    <t>SOUPIS PRACÍ</t>
  </si>
  <si>
    <t>PČ</t>
  </si>
  <si>
    <t>MJ</t>
  </si>
  <si>
    <t>Množství</t>
  </si>
  <si>
    <t>J. materiál [CZK]</t>
  </si>
  <si>
    <t>J. montáž [CZK]</t>
  </si>
  <si>
    <t>Cenová soustava</t>
  </si>
  <si>
    <t>J.cena [CZK]</t>
  </si>
  <si>
    <t>Materiál celkem [CZK]</t>
  </si>
  <si>
    <t>Montáž celkem [CZK]</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</si>
  <si>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</si>
  <si>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</si>
  <si>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</si>
  <si>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</si>
  <si>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</si>
  <si>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</si>
  <si>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</si>
  <si>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</si>
  <si>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</si>
  <si>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</si>
  <si>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</si>
  <si>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</si>
  <si>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58</t>
  </si>
  <si>
    <t>K</t>
  </si>
  <si>
    <t>612315423</t>
  </si>
  <si>
    <t>Oprava vápenné omítky vnitřních ploch štukové dvouvrstvé, tloušťky do 20 mm a tloušťky štuku do 3 mm stěn, v rozsahu opravované plochy přes 30 do 50%</t>
  </si>
  <si>
    <t>m2</t>
  </si>
  <si>
    <t>CS ÚRS 2018 02</t>
  </si>
  <si>
    <t>4</t>
  </si>
  <si>
    <t>623557225</t>
  </si>
  <si>
    <t>PSC</t>
  </si>
  <si>
    <t xml:space="preserve">Poznámka k souboru cen:_x000D_
1. Pro ocenění opravy omítek plochy do 4 m2 se použijí ceny souboru cen 61. 31-52.. Vápenná omítka jednotlivých malých ploch._x000D_
</t>
  </si>
  <si>
    <t>VV</t>
  </si>
  <si>
    <t>"omítky v místech oprav podlah - předpoklad"  42,0</t>
  </si>
  <si>
    <t>30</t>
  </si>
  <si>
    <t>632441114</t>
  </si>
  <si>
    <t>Potěr anhydritový samonivelační ze suchých směsí tlouštky přes 40 do 50 mm</t>
  </si>
  <si>
    <t>1484426237</t>
  </si>
  <si>
    <t xml:space="preserve">Poznámka k souboru cen:_x000D_
1. Ceny jsou určeny pro samonivelační anhydritový potěr na stropech jako podklad pod izolaci, pod podlahové konstrukce apod., na mazaninách jen jako podklad pod izolaci proti vodě._x000D_
</t>
  </si>
  <si>
    <t>"nová pouzdra - volejbal"   (3,14*0,2*0,2)*2*3</t>
  </si>
  <si>
    <t xml:space="preserve">                             "- tenis"         (3,14*0,2*0,2)*2*1</t>
  </si>
  <si>
    <t xml:space="preserve">                             "- basket"     (3,14*0,2*0,2)*2*1</t>
  </si>
  <si>
    <t>Součet</t>
  </si>
  <si>
    <t>9</t>
  </si>
  <si>
    <t>Ostatní konstrukce a práce, bourání</t>
  </si>
  <si>
    <t>31</t>
  </si>
  <si>
    <t>952901114</t>
  </si>
  <si>
    <t>Vyčištění budov nebo objektů před předáním do užívání budov bytové nebo občanské výstavby, světlé výšky podlaží přes 4 m</t>
  </si>
  <si>
    <t>1831329005</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</si>
  <si>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</si>
  <si>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"po stavebních úpravách"   1030,166</t>
  </si>
  <si>
    <t>62</t>
  </si>
  <si>
    <t>959990001</t>
  </si>
  <si>
    <t>Profesionální nájezdové basketbalové koše vč. kotvení do podlahy</t>
  </si>
  <si>
    <t>sada</t>
  </si>
  <si>
    <t>vlastní</t>
  </si>
  <si>
    <t>-1903857164</t>
  </si>
  <si>
    <t>"součástí dodávka koše není světelná tabule"    1</t>
  </si>
  <si>
    <t>63</t>
  </si>
  <si>
    <t>959990002</t>
  </si>
  <si>
    <t>Branka pro házenou 3x2 m vč. sítě, interiérová</t>
  </si>
  <si>
    <t>959398719</t>
  </si>
  <si>
    <t>64</t>
  </si>
  <si>
    <t>959990003</t>
  </si>
  <si>
    <t>Sada volejbalových kůlů vč. příslušenství</t>
  </si>
  <si>
    <t>-730775160</t>
  </si>
  <si>
    <t>65</t>
  </si>
  <si>
    <t>959990004</t>
  </si>
  <si>
    <t>Sada tenisových kůlů vč. příslušenství</t>
  </si>
  <si>
    <t>1655050911</t>
  </si>
  <si>
    <t>32</t>
  </si>
  <si>
    <t>952901221</t>
  </si>
  <si>
    <t>Vyčištění budov nebo objektů před předáním do užívání průmyslových budov a objektů výrobních, skladovacích, garáží, dílen nebo hal apod. s nespalnou podlahou jakékoliv výšky podlaží</t>
  </si>
  <si>
    <t>1660708888</t>
  </si>
  <si>
    <t>"po vybourání podlahy"    1030,166</t>
  </si>
  <si>
    <t>35</t>
  </si>
  <si>
    <t>HZS1292</t>
  </si>
  <si>
    <t>Hodinové zúčtovací sazby profesí HSV zemní a pomocné práce stavební dělník</t>
  </si>
  <si>
    <t>hod</t>
  </si>
  <si>
    <t>512</t>
  </si>
  <si>
    <t>341567628</t>
  </si>
  <si>
    <t>"demontáž stávajících pouzder - volejbal - 3 sady"    3</t>
  </si>
  <si>
    <t>"demontáž a zpětná montáž sportovního náčiní vč. výškové úpravy - hrazda, 2xšplhadla"   12</t>
  </si>
  <si>
    <t>36</t>
  </si>
  <si>
    <t>HZS2131</t>
  </si>
  <si>
    <t>Hodinové zúčtovací sazby profesí PSV provádění stavebních konstrukcí zámečník</t>
  </si>
  <si>
    <t>329816901</t>
  </si>
  <si>
    <t>"montáž konstrukcí - volejbal"    4</t>
  </si>
  <si>
    <t xml:space="preserve">                                       "- tenis"          1</t>
  </si>
  <si>
    <t xml:space="preserve">                                       "- basket"      1</t>
  </si>
  <si>
    <t>37</t>
  </si>
  <si>
    <t>M</t>
  </si>
  <si>
    <t>548790901</t>
  </si>
  <si>
    <t>Pouzdra pro volejbal do země s krycími víky v materiálu podlahy</t>
  </si>
  <si>
    <t>1392964221</t>
  </si>
  <si>
    <t>38</t>
  </si>
  <si>
    <t>548790902</t>
  </si>
  <si>
    <t>Pouzdra pro tenis do země s krycími víky v materiálu podlahy</t>
  </si>
  <si>
    <t>1166682288</t>
  </si>
  <si>
    <t>39</t>
  </si>
  <si>
    <t>977151125</t>
  </si>
  <si>
    <t>Jádrové vrty diamantovými korunkami do stavebních materiálů (železobetonu, betonu, cihel, obkladů, dlažeb, kamene) průměru přes 180 do 200 mm</t>
  </si>
  <si>
    <t>m</t>
  </si>
  <si>
    <t>63294923</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</si>
  <si>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</si>
  <si>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"nová pouzdra"    0,25*(2*4+2*1+2*1)</t>
  </si>
  <si>
    <t>997</t>
  </si>
  <si>
    <t>Přesun sutě</t>
  </si>
  <si>
    <t>26</t>
  </si>
  <si>
    <t>997013111</t>
  </si>
  <si>
    <t>Vnitrostaveništní doprava suti a vybouraných hmot vodorovně do 50 m svisle s použitím mechanizace pro budovy a haly výšky do 6 m</t>
  </si>
  <si>
    <t>t</t>
  </si>
  <si>
    <t>-1359801325</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</si>
  <si>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</si>
  <si>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27</t>
  </si>
  <si>
    <t>997013501</t>
  </si>
  <si>
    <t>Odvoz suti a vybouraných hmot na skládku nebo meziskládku se složením, na vzdálenost do 1 km</t>
  </si>
  <si>
    <t>1298552843</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</si>
  <si>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</si>
  <si>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28</t>
  </si>
  <si>
    <t>997013509</t>
  </si>
  <si>
    <t>Odvoz suti a vybouraných hmot na skládku nebo meziskládku se složením, na vzdálenost Příplatek k ceně za každý další i započatý 1 km přes 1 km</t>
  </si>
  <si>
    <t>974455679</t>
  </si>
  <si>
    <t>40,266*9 'Přepočtené koeficientem množství</t>
  </si>
  <si>
    <t>29</t>
  </si>
  <si>
    <t>997013831</t>
  </si>
  <si>
    <t>Poplatek za uložení stavebního odpadu na skládce (skládkovné) směsného stavebního a demoličního zatříděného do Katalogu odpadů pod kódem 170 904</t>
  </si>
  <si>
    <t>-2055930959</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</si>
  <si>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</si>
  <si>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</si>
  <si>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</si>
  <si>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23</t>
  </si>
  <si>
    <t>998021021</t>
  </si>
  <si>
    <t>Přesun hmot pro haly občanské výstavby, výrobu a služby s nosnou svislou konstrukcí zděnou nebo betonovou monolitickou vodorovná dopravní vzdálenost do 100 m, pro haly výšky do 20 m</t>
  </si>
  <si>
    <t>-937455175</t>
  </si>
  <si>
    <t xml:space="preserve">Poznámka k souboru cen:_x000D_
1. Přesun hmot s omezením mechanizace lze ocenit cenami 998 01-7001 až -7006 a ruční přesun hmot cenami 998 01-8001 až -8011 souboru cen 998 01-Přesun hmot po budovy._x000D_
</t>
  </si>
  <si>
    <t>PSV</t>
  </si>
  <si>
    <t>Práce a dodávky PSV</t>
  </si>
  <si>
    <t>711</t>
  </si>
  <si>
    <t>Izolace proti vodě, vlhkosti a plynům</t>
  </si>
  <si>
    <t>8</t>
  </si>
  <si>
    <t>711131101</t>
  </si>
  <si>
    <t>Provedení izolace proti zemní vlhkosti pásy na sucho AIP nebo tkaniny na ploše vodorovné V</t>
  </si>
  <si>
    <t>16</t>
  </si>
  <si>
    <t>1564613549</t>
  </si>
  <si>
    <t xml:space="preserve">Poznámka k souboru cen:_x000D_
1. Izolace plochy jednotlivě do 10 m2 se oceňují skladebně cenou příslušné izolace a cenou 711 19-9096 Příplatek za plochu do 10 m2._x000D_
</t>
  </si>
  <si>
    <t>"podkladní folie" 41,8*24,0+3,18*4,24*2</t>
  </si>
  <si>
    <t>28329234</t>
  </si>
  <si>
    <t>fólie PE parotěsná tl 0,2mm</t>
  </si>
  <si>
    <t>-943174229</t>
  </si>
  <si>
    <t>"podkladní folie"    1030,166*1,15</t>
  </si>
  <si>
    <t>40</t>
  </si>
  <si>
    <t>711413111</t>
  </si>
  <si>
    <t>Izolace proti povrchové a podpovrchové vodě natěradly a tmely za studena na ploše vodorovné V těsnicí hmotou dvousložkovou bitumenovou</t>
  </si>
  <si>
    <t>-1768150047</t>
  </si>
  <si>
    <t>"nová pouzdra"   (3,14*0,25*0,25)*(2*4+2*1+2*1)</t>
  </si>
  <si>
    <t>41</t>
  </si>
  <si>
    <t>711413121</t>
  </si>
  <si>
    <t>Izolace proti povrchové a podpovrchové vodě natěradly a tmely za studena na ploše svislé S těsnicí hmotou dvousložkovou bitumenovou</t>
  </si>
  <si>
    <t>1226729186</t>
  </si>
  <si>
    <t>"nová pouzdra"   (3,14*0,106)*0,211*(2*4+2*1+2*1)</t>
  </si>
  <si>
    <t>20</t>
  </si>
  <si>
    <t>998711101</t>
  </si>
  <si>
    <t>Přesun hmot pro izolace proti vodě, vlhkosti a plynům stanovený z hmotnosti přesunovaného materiálu vodorovná dopravní vzdálenost do 50 m v objektech výšky do 6 m</t>
  </si>
  <si>
    <t>-537520034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</si>
  <si>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</si>
  <si>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713</t>
  </si>
  <si>
    <t>Izolace tepelné</t>
  </si>
  <si>
    <t>5</t>
  </si>
  <si>
    <t>713120811</t>
  </si>
  <si>
    <t>Odstranění tepelné izolace běžných stavebních konstrukcí z rohoží, pásů, dílců, desek, bloků podlah volně kladených nebo mezi trámy z vláknitých materiálů, tloušťka izolace do 100 mm</t>
  </si>
  <si>
    <t>-528968446</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</si>
  <si>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</si>
  <si>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"izolace MV mezi rošty"   41,8*24,0+3,18*4,24*2</t>
  </si>
  <si>
    <t>713121313</t>
  </si>
  <si>
    <t>Montáž tepelné izolace podlah izolačním zásypem volně sypaným, tloušťky vrstvy přes 100 mm</t>
  </si>
  <si>
    <t>1199139716</t>
  </si>
  <si>
    <t xml:space="preserve">Poznámka k souboru cen:_x000D_
1. Množství tepelné izolace podlah okrajovými pásky k ceně -1211 se určuje v m projektované délky obložení (bez přesahů) na obvodu podlahy._x000D_
</t>
  </si>
  <si>
    <t>"izolace mezi vrstvami podlahy"   41,8*24,0+3,18*4,24*2</t>
  </si>
  <si>
    <t>17</t>
  </si>
  <si>
    <t>28356250</t>
  </si>
  <si>
    <t>izolace foukaná z pěnového polystyrenu λ=0.034 W/mK</t>
  </si>
  <si>
    <t>m3</t>
  </si>
  <si>
    <t>1858546778</t>
  </si>
  <si>
    <t>"izolace mezi vrstvami podlahy"  0,14*1030,166*1,02*0,8</t>
  </si>
  <si>
    <t>18</t>
  </si>
  <si>
    <t>713191133</t>
  </si>
  <si>
    <t>Montáž tepelné izolace stavebních konstrukcí - doplňky a konstrukční součásti podlah, stropů vrchem nebo střech překrytím fólií položenou volně s přelepením spojů</t>
  </si>
  <si>
    <t>1208150849</t>
  </si>
  <si>
    <t>"folie přes ročty"   41,8*24,0+3,18*4,24*2</t>
  </si>
  <si>
    <t>19</t>
  </si>
  <si>
    <t>28329235R</t>
  </si>
  <si>
    <t>fólie PE tl 0,05mm</t>
  </si>
  <si>
    <t>174336434</t>
  </si>
  <si>
    <t>"folie přes ročty"   1030,166*1,1</t>
  </si>
  <si>
    <t>1133,183*1,1 'Přepočtené koeficientem množství</t>
  </si>
  <si>
    <t>998713101</t>
  </si>
  <si>
    <t>Přesun hmot pro izolace tepelné stanovený z hmotnosti přesunovaného materiálu vodorovná dopravní vzdálenost do 50 m v objektech výšky do 6 m</t>
  </si>
  <si>
    <t>-847096526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</si>
  <si>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</si>
  <si>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762</t>
  </si>
  <si>
    <t>Konstrukce tesařské</t>
  </si>
  <si>
    <t>762512245</t>
  </si>
  <si>
    <t>Podlahové konstrukce podkladové montáž z desek dřevotřískových, dřevoštěpkových nebo cementotřískových na podklad dřevěný šroubováním</t>
  </si>
  <si>
    <t>2074448322</t>
  </si>
  <si>
    <t xml:space="preserve">Poznámka k souboru cen:_x000D_
1. V cenách -1123 až -2225 Podlahové konstrukce podkladové z desek dřevoštěpkových a cementotřískových jsou započteny i náklady na dodávku spojovacích prostředků, na tyto položky se nevztahuje ocenění dodávky spojovacích prostředků._x000D_
</t>
  </si>
  <si>
    <t>"záklop z vodovzdorné březové překližky 4PD" 41,8*24,0+3,18*4,24*2</t>
  </si>
  <si>
    <t>22</t>
  </si>
  <si>
    <t>60621315</t>
  </si>
  <si>
    <t>překližka truhlářská BŘÍZA jakost BB/CP tl 12mm</t>
  </si>
  <si>
    <t>-885674193</t>
  </si>
  <si>
    <t>"záklop z vodovzdorné březové překližky 4PD" 1030,166*1,08</t>
  </si>
  <si>
    <t>762512811</t>
  </si>
  <si>
    <t>Demontáž podlahové konstrukce podkladové roštu podkladového</t>
  </si>
  <si>
    <t>1930607639</t>
  </si>
  <si>
    <t xml:space="preserve">Poznámka k souboru cen:_x000D_
1. V cenách nejsou započteny náklady na odstranění tepelné izolace z podlah; tyto se oceňují cenami části B01 katalogu 800–713 Izolace tepelné._x000D_
</t>
  </si>
  <si>
    <t>"dřevěný roštem vč. podkladních profilů" 41,8*24,0+3,18*4,24*2</t>
  </si>
  <si>
    <t>762521811</t>
  </si>
  <si>
    <t>Demontáž podlah bez polštářů z prken tl. do 32 mm</t>
  </si>
  <si>
    <t>2121708053</t>
  </si>
  <si>
    <t>"dřevěné palubky" 41,8*24,0+3,18*4,24*2</t>
  </si>
  <si>
    <t>3</t>
  </si>
  <si>
    <t>762522811</t>
  </si>
  <si>
    <t>Demontáž podlah s polštáři z prken tl. do 32 mm</t>
  </si>
  <si>
    <t>1797752417</t>
  </si>
  <si>
    <t>"dřevěný záklop s roštem" 41,8*24,0+3,18*4,24*2</t>
  </si>
  <si>
    <t>10</t>
  </si>
  <si>
    <t>762526110</t>
  </si>
  <si>
    <t>Položení podlah položení polštářů pod podlahy osové vzdálenosti do 650 mm</t>
  </si>
  <si>
    <t>395593981</t>
  </si>
  <si>
    <t xml:space="preserve">Poznámka k souboru cen:_x000D_
1. Cenu 762 52-1104, 762 52-1108 lze použít na provizorní zakrytí výkopu uvnitř budov._x000D_
</t>
  </si>
  <si>
    <t>"vyrovnávací dřevěné špalíky vč. rektifikace plastovými klínky"   41,8*24,0+3,18*4,24*2</t>
  </si>
  <si>
    <t>11</t>
  </si>
  <si>
    <t>60512125</t>
  </si>
  <si>
    <t>hranol stavební řezivo průřezu do 120cm2 do dl 6m</t>
  </si>
  <si>
    <t>-263243760</t>
  </si>
  <si>
    <t>"vyrovnávací dřevěné špalíky"   0,12*0,0505*0,2*(2,77*1030,166)*1,08</t>
  </si>
  <si>
    <t>12</t>
  </si>
  <si>
    <t>60510001</t>
  </si>
  <si>
    <t>rektifikační plastové klíny</t>
  </si>
  <si>
    <t>-1474024168</t>
  </si>
  <si>
    <t>1030,166</t>
  </si>
  <si>
    <t>13</t>
  </si>
  <si>
    <t>7625261R</t>
  </si>
  <si>
    <t>Sportovní trojitý certifikovaný rošt s podélným lepením vč. pružných segmentů</t>
  </si>
  <si>
    <t>-1939921773</t>
  </si>
  <si>
    <t>"rošt podlahy"    (41,8*24,0+3,18*4,24*2)</t>
  </si>
  <si>
    <t>60621317</t>
  </si>
  <si>
    <t>překližka truhlářská BŘÍZA jakost BB/CP tl 18mm</t>
  </si>
  <si>
    <t>-1696523113</t>
  </si>
  <si>
    <t>"I.vrstva roštu á 500 mm"   0,08*2*1030,166*1,08</t>
  </si>
  <si>
    <t>"II.vrstva roštu á 500 mm"    0,08*2*1030,166*1,08</t>
  </si>
  <si>
    <t>"III.vrstva roštu á 300 mm"   0,08*3,33*1030,166*1,08</t>
  </si>
  <si>
    <t>42</t>
  </si>
  <si>
    <t>762595001</t>
  </si>
  <si>
    <t>Spojovací prostředky podlah a podkladových konstrukcí hřebíky, vruty</t>
  </si>
  <si>
    <t>-1741723583</t>
  </si>
  <si>
    <t xml:space="preserve">Poznámka k souboru cen:_x000D_
1. Cena -5001 je určena pro montážní ceny souborů cen : 762 51- Podlahové konstrukce podkladové, ceny -2235 až - 2255, 762 52- Položení podlah, 762 59- Zakrytí kanálů a výkopů_x000D_
2. Ochrana konstrukce se oceňuje samostatně, např. položkami 762 08-3 Impregnace řeziva, tohoto katalogu, nebo příslušnými položkami katalogu 800-783 Nátěry._x000D_
</t>
  </si>
  <si>
    <t>"záklop z vodovzdorné překližky"   1030,166</t>
  </si>
  <si>
    <t>7</t>
  </si>
  <si>
    <t>998762101</t>
  </si>
  <si>
    <t>Přesun hmot pro konstrukce tesařské stanovený z hmotnosti přesunovaného materiálu vodorovná dopravní vzdálenost do 50 m v objektech výšky do 6 m</t>
  </si>
  <si>
    <t>-2132008422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</si>
  <si>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</si>
  <si>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767</t>
  </si>
  <si>
    <t>Konstrukce zámečnické</t>
  </si>
  <si>
    <t>55</t>
  </si>
  <si>
    <t>767531111</t>
  </si>
  <si>
    <t>Montáž vstupních čistících zón z rohoží kovových nebo plastových</t>
  </si>
  <si>
    <t>-110529718</t>
  </si>
  <si>
    <t xml:space="preserve">Poznámka k souboru cen:_x000D_
1. Cena -1111 je určena pro všechny typy rohoží kromě textilních, tj. hliníkové nebo plastové v kombinaci s různými typy kartáčů, kovové - škrabáky, pryžové, z vláken z plastických hmot, apod._x000D_
2. Textilní rohože se oceňují souborem cen 776 57-3 Montáž textilních čistících zón katalogu 800-776 Podlahy povlakové._x000D_
</t>
  </si>
  <si>
    <t>"čistící textilní rohož"   2,0*2,0*2</t>
  </si>
  <si>
    <t>56</t>
  </si>
  <si>
    <t>69752100</t>
  </si>
  <si>
    <t>rohož textilní provedení 100% PP, zatavený do měkčeného PVC</t>
  </si>
  <si>
    <t>1254381758</t>
  </si>
  <si>
    <t>"čistící textilní rohož"   8,0*1,08</t>
  </si>
  <si>
    <t>57</t>
  </si>
  <si>
    <t>998767101</t>
  </si>
  <si>
    <t>Přesun hmot pro zámečnické konstrukce stanovený z hmotnosti přesunovaného materiálu vodorovná dopravní vzdálenost do 50 m v objektech výšky do 6 m</t>
  </si>
  <si>
    <t>-2022256796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</si>
  <si>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</si>
  <si>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775</t>
  </si>
  <si>
    <t>Podlahy skládané</t>
  </si>
  <si>
    <t>50</t>
  </si>
  <si>
    <t>775413115</t>
  </si>
  <si>
    <t>Montáž podlahového soklíku nebo lišty obvodové (soklové) dřevěné bez základního nátěru lišty ze dřeva tvrdého nebo měkkého, v přírodní barvě lepené</t>
  </si>
  <si>
    <t>-2077437327</t>
  </si>
  <si>
    <t xml:space="preserve">Poznámka k souboru cen:_x000D_
1. V cenách 775 41- . . nejsou započteny náklady na dodání lišt (soklíků). Tyto náklady se oceňují ve specifikaci; ztratné lze dohodnout v přiměřené výši._x000D_
</t>
  </si>
  <si>
    <t>"podlahová lišta"  41,8*2+24,0*2+4,24*2*2</t>
  </si>
  <si>
    <t>51</t>
  </si>
  <si>
    <t>614181511R</t>
  </si>
  <si>
    <t>lišta podlahová dřevěná dub 35x7 mm</t>
  </si>
  <si>
    <t>-1153243447</t>
  </si>
  <si>
    <t>"podlahová lišta"  148,56*1,08</t>
  </si>
  <si>
    <t>43</t>
  </si>
  <si>
    <t>775429121</t>
  </si>
  <si>
    <t>Montáž lišty přechodové (vyrovnávací) připevněné vruty</t>
  </si>
  <si>
    <t>1878572560</t>
  </si>
  <si>
    <t xml:space="preserve">Poznámka k souboru cen:_x000D_
1. V ceně 775 42-9 . nejsou započteny náklady na dodání lišt, montážních spon nebo montážních základních profilů. Tyto náklady se oceňují ve specifikaci; ztratné lze dohodnout v přiměřené výši._x000D_
</t>
  </si>
  <si>
    <t>"přechodové lišty do dveří"   1,45*2+1,8</t>
  </si>
  <si>
    <t>44</t>
  </si>
  <si>
    <t>55343118</t>
  </si>
  <si>
    <t>profil přechodový Al narážecí 40 mm bronz</t>
  </si>
  <si>
    <t>1516355004</t>
  </si>
  <si>
    <t>4,700*1,08</t>
  </si>
  <si>
    <t>52</t>
  </si>
  <si>
    <t>775526210</t>
  </si>
  <si>
    <t>Montáž podlah parketových masivních mozaikových nebo kazetových s tmelením a broušením, bez povrchové úpravy a olištování s podkladem z OSB desek, z tabulí rozměru, do 450x450 mm (plochy do 0,205 m2 /kus) lepených</t>
  </si>
  <si>
    <t>1391025897</t>
  </si>
  <si>
    <t>"dubová mozaika - vstupy"  (3,18*4,24-2,0*2,0)*2</t>
  </si>
  <si>
    <t>53</t>
  </si>
  <si>
    <t>61195100</t>
  </si>
  <si>
    <t>parkety mozaikové dub 480x480x8mm</t>
  </si>
  <si>
    <t>569562354</t>
  </si>
  <si>
    <t>"dubová mozaika - vstupy"  18,966*1,04</t>
  </si>
  <si>
    <t>54</t>
  </si>
  <si>
    <t>775591319</t>
  </si>
  <si>
    <t>Skládané podlahy - ostatní práce celkové s mezibroušením základní lak, mezibroušení laku, vrchní lak, mezibroušení laku, vrchní lak</t>
  </si>
  <si>
    <t>-14961506</t>
  </si>
  <si>
    <t xml:space="preserve">Poznámka k souboru cen:_x000D_
1. V cenách souboru cen 775 59- . . jsou započteny i náklady na dodání materiálu._x000D_
2. Vyrovnání podkladu se oceňuje cenami 776 99-01 . . Vyrovnání podkladu samonivelační stěrkou v části A01 ceníku 776 Podlahy povlakové_x000D_
</t>
  </si>
  <si>
    <t>45</t>
  </si>
  <si>
    <t>775591919</t>
  </si>
  <si>
    <t>Ostatní práce při opravách dřevěných podlah broušení podlah vlysových, palubkových, parketových nebo mozaikových celkové včetně tmelení s broušením hrubým, středním a jemným</t>
  </si>
  <si>
    <t>-131545756</t>
  </si>
  <si>
    <t xml:space="preserve">Poznámka k souboru cen:_x000D_
1. V cenách souboru cen 775 59- . . jsou obsaženy i náklady na materiál._x000D_
</t>
  </si>
  <si>
    <t>46</t>
  </si>
  <si>
    <t>998775101</t>
  </si>
  <si>
    <t>Přesun hmot pro podlahy skládané stanovený z hmotnosti přesunovaného materiálu vodorovná dopravní vzdálenost do 50 m v objektech výšky do 6 m</t>
  </si>
  <si>
    <t>1194771580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</si>
  <si>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</si>
  <si>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776</t>
  </si>
  <si>
    <t>Podlahy povlakové</t>
  </si>
  <si>
    <t>47</t>
  </si>
  <si>
    <t>776231111</t>
  </si>
  <si>
    <t>Montáž podlahovin z vinylu lepením lamel nebo čtverců standardním lepidlem</t>
  </si>
  <si>
    <t>-518496646</t>
  </si>
  <si>
    <t>"podlahová krytina - hala"   41,8*24,0</t>
  </si>
  <si>
    <t>48</t>
  </si>
  <si>
    <t>28411067R</t>
  </si>
  <si>
    <t>Sportovní povrch vinylový tl. 7,5 mm</t>
  </si>
  <si>
    <t>1571900216</t>
  </si>
  <si>
    <t>"podlahová krytina - hala"   1003,20*1,14</t>
  </si>
  <si>
    <t>49</t>
  </si>
  <si>
    <t>998776101</t>
  </si>
  <si>
    <t>Přesun hmot pro podlahy povlakové stanovený z hmotnosti přesunovaného materiálu vodorovná dopravní vzdálenost do 50 m v objektech výšky do 6 m</t>
  </si>
  <si>
    <t>-582361412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</si>
  <si>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</si>
  <si>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783</t>
  </si>
  <si>
    <t>Dokončovací práce - nátěry</t>
  </si>
  <si>
    <t>33</t>
  </si>
  <si>
    <t>783998211</t>
  </si>
  <si>
    <t>Lakovací nátěr podlah dřevěných Příplatek k cenám za provedení vodorovného značení (lajnování), šířky do 50 mm</t>
  </si>
  <si>
    <t>1736913847</t>
  </si>
  <si>
    <t>"basketbal"     250</t>
  </si>
  <si>
    <t xml:space="preserve">"házená"          240 </t>
  </si>
  <si>
    <t>"volejbal"          81*4</t>
  </si>
  <si>
    <t>"tenis"              147</t>
  </si>
  <si>
    <t xml:space="preserve">"florbal"             54  </t>
  </si>
  <si>
    <t>34</t>
  </si>
  <si>
    <t>783998220</t>
  </si>
  <si>
    <t>Barevné logo ve středovém kruhu</t>
  </si>
  <si>
    <t>komplet</t>
  </si>
  <si>
    <t>1863837770</t>
  </si>
  <si>
    <t>VRN</t>
  </si>
  <si>
    <t>Vedlejší rozpočtové náklady</t>
  </si>
  <si>
    <t>VRN1</t>
  </si>
  <si>
    <t>Průzkumné, geodetické a projektové práce</t>
  </si>
  <si>
    <t>61</t>
  </si>
  <si>
    <t>013254000</t>
  </si>
  <si>
    <t>Dokumentace skutečného provedení stavby</t>
  </si>
  <si>
    <t>kompl</t>
  </si>
  <si>
    <t>1024</t>
  </si>
  <si>
    <t>592682748</t>
  </si>
  <si>
    <t>0,333333333333333*3 'Přepočtené koeficientem množství</t>
  </si>
  <si>
    <t>VRN3</t>
  </si>
  <si>
    <t>Zařízení staveniště</t>
  </si>
  <si>
    <t>59</t>
  </si>
  <si>
    <t>030001000</t>
  </si>
  <si>
    <t>1899594681</t>
  </si>
  <si>
    <t>0,344827586206897*2,9 'Přepočtené koeficientem množství</t>
  </si>
  <si>
    <t>VRN4</t>
  </si>
  <si>
    <t>Inženýrská činnost</t>
  </si>
  <si>
    <t>60</t>
  </si>
  <si>
    <t>045002000</t>
  </si>
  <si>
    <t>Kompletační a koordinační činnost</t>
  </si>
  <si>
    <t>1507978957</t>
  </si>
  <si>
    <t>0,5*2 'Přepočtené koeficientem množství</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</si>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</sst>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0">
    <font>
      <sz val="8"/>
      <name val="Arial CE"/>
      <family val="2"/>
    </font>
    <font>
      <sz val="8"/>
      <color rgb="FF969696"/>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2"/>
      <color rgb="FF800000"/>
      <name val="Arial CE"/>
    </font>
    <font>
      <sz val="8"/>
      <color rgb="FF960000"/>
      <name val="Arial CE"/>
    </font>
    <font>
      <sz val="7"/>
      <color rgb="FF969696"/>
      <name val="Arial CE"/>
    </font>
    <font>
      <i/>
      <sz val="7"/>
      <color rgb="FF969696"/>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38" fillId="0" borderId="0" applyNumberFormat="0" applyFill="0" applyBorder="0" applyAlignment="0" applyProtection="0"/>
  </cellStyleXfs>
  <cellXfs count="310">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0" fillId="0" borderId="0" xfId="0" applyAlignment="1">
      <alignment horizontal="center" vertical="center"/>
    </xf>
    <xf numFmtId="0" fontId="10"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2" fillId="0" borderId="0" xfId="0" applyFont="1"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top"/>
    </xf>
    <xf numFmtId="0" fontId="1" fillId="0" borderId="0" xfId="0" applyFont="1" applyAlignment="1">
      <alignment horizontal="left" vertical="center"/>
    </xf>
    <xf numFmtId="0" fontId="0" fillId="3" borderId="0" xfId="0" applyFont="1" applyFill="1" applyAlignment="1" applyProtection="1">
      <alignment horizontal="left" vertical="center"/>
      <protection locked="0"/>
    </xf>
    <xf numFmtId="49" fontId="0" fillId="3" borderId="0" xfId="0" applyNumberFormat="1" applyFont="1" applyFill="1" applyAlignment="1" applyProtection="1">
      <alignment horizontal="left" vertical="center"/>
      <protection locked="0"/>
    </xf>
    <xf numFmtId="0" fontId="0" fillId="0" borderId="5" xfId="0" applyBorder="1"/>
    <xf numFmtId="0" fontId="0" fillId="0" borderId="4" xfId="0" applyFont="1" applyBorder="1" applyAlignment="1">
      <alignment vertical="center"/>
    </xf>
    <xf numFmtId="0" fontId="15" fillId="0" borderId="6" xfId="0" applyFont="1" applyBorder="1" applyAlignment="1">
      <alignment horizontal="left" vertical="center"/>
    </xf>
    <xf numFmtId="0" fontId="0" fillId="0" borderId="6" xfId="0"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ont="1" applyFill="1" applyAlignment="1">
      <alignment vertical="center"/>
    </xf>
    <xf numFmtId="0" fontId="3" fillId="4" borderId="7" xfId="0" applyFont="1" applyFill="1" applyBorder="1" applyAlignment="1">
      <alignment horizontal="left" vertical="center"/>
    </xf>
    <xf numFmtId="0" fontId="0" fillId="4" borderId="8" xfId="0" applyFont="1" applyFill="1" applyBorder="1" applyAlignment="1">
      <alignment vertical="center"/>
    </xf>
    <xf numFmtId="0" fontId="3" fillId="4"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2" fillId="0" borderId="0" xfId="0" applyFont="1" applyAlignment="1">
      <alignment horizontal="left" vertical="center"/>
    </xf>
    <xf numFmtId="0" fontId="16" fillId="0" borderId="0" xfId="0" applyFont="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5" borderId="8" xfId="0" applyFont="1" applyFill="1" applyBorder="1" applyAlignment="1">
      <alignment vertical="center"/>
    </xf>
    <xf numFmtId="0" fontId="18" fillId="5" borderId="9" xfId="0" applyFont="1" applyFill="1" applyBorder="1" applyAlignment="1">
      <alignment horizontal="center" vertical="center"/>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0" fillId="0" borderId="12" xfId="0" applyFont="1" applyBorder="1" applyAlignment="1">
      <alignment vertical="center"/>
    </xf>
    <xf numFmtId="0" fontId="3" fillId="0" borderId="4" xfId="0" applyFont="1" applyBorder="1" applyAlignment="1">
      <alignment vertical="center"/>
    </xf>
    <xf numFmtId="0" fontId="20" fillId="0" borderId="0" xfId="0" applyFont="1" applyAlignment="1">
      <alignment horizontal="left" vertical="center"/>
    </xf>
    <xf numFmtId="0" fontId="20" fillId="0" borderId="0" xfId="0" applyFont="1" applyAlignment="1">
      <alignment vertical="center"/>
    </xf>
    <xf numFmtId="4" fontId="20" fillId="0" borderId="0" xfId="0" applyNumberFormat="1" applyFont="1" applyAlignment="1">
      <alignment vertical="center"/>
    </xf>
    <xf numFmtId="0" fontId="3" fillId="0" borderId="0" xfId="0" applyFont="1" applyAlignment="1">
      <alignment horizontal="center" vertical="center"/>
    </xf>
    <xf numFmtId="4" fontId="13" fillId="0" borderId="15" xfId="0" applyNumberFormat="1" applyFont="1" applyBorder="1" applyAlignment="1">
      <alignment horizontal="right" vertical="center"/>
    </xf>
    <xf numFmtId="4" fontId="13" fillId="0" borderId="0" xfId="0" applyNumberFormat="1" applyFont="1" applyBorder="1" applyAlignment="1">
      <alignment horizontal="right" vertical="center"/>
    </xf>
    <xf numFmtId="4" fontId="17" fillId="0" borderId="0" xfId="0" applyNumberFormat="1" applyFont="1" applyBorder="1" applyAlignment="1">
      <alignment vertical="center"/>
    </xf>
    <xf numFmtId="166" fontId="17" fillId="0" borderId="0" xfId="0" applyNumberFormat="1" applyFont="1" applyBorder="1" applyAlignment="1">
      <alignment vertical="center"/>
    </xf>
    <xf numFmtId="4" fontId="17" fillId="0" borderId="16" xfId="0" applyNumberFormat="1" applyFont="1" applyBorder="1" applyAlignment="1">
      <alignment vertical="center"/>
    </xf>
    <xf numFmtId="0" fontId="3" fillId="0" borderId="0" xfId="0" applyFont="1" applyAlignment="1">
      <alignment horizontal="left" vertical="center"/>
    </xf>
    <xf numFmtId="0" fontId="21" fillId="0" borderId="0" xfId="0" applyFont="1" applyAlignment="1">
      <alignment horizontal="left" vertical="center"/>
    </xf>
    <xf numFmtId="0" fontId="22" fillId="0" borderId="0" xfId="1" applyFont="1" applyAlignment="1">
      <alignment horizontal="center" vertical="center"/>
    </xf>
    <xf numFmtId="0" fontId="4" fillId="0" borderId="4" xfId="0" applyFont="1" applyBorder="1" applyAlignment="1">
      <alignment vertical="center"/>
    </xf>
    <xf numFmtId="0" fontId="23" fillId="0" borderId="0" xfId="0" applyFont="1" applyAlignment="1">
      <alignment vertical="center"/>
    </xf>
    <xf numFmtId="0" fontId="24" fillId="0" borderId="0" xfId="0" applyFont="1" applyAlignment="1">
      <alignment vertical="center"/>
    </xf>
    <xf numFmtId="0" fontId="2" fillId="0" borderId="0" xfId="0" applyFont="1" applyAlignment="1">
      <alignment horizontal="center" vertical="center"/>
    </xf>
    <xf numFmtId="4" fontId="25" fillId="0" borderId="20" xfId="0" applyNumberFormat="1" applyFont="1" applyBorder="1" applyAlignment="1">
      <alignment vertical="center"/>
    </xf>
    <xf numFmtId="4" fontId="25" fillId="0" borderId="21" xfId="0" applyNumberFormat="1" applyFont="1" applyBorder="1" applyAlignment="1">
      <alignment vertical="center"/>
    </xf>
    <xf numFmtId="166" fontId="25" fillId="0" borderId="21" xfId="0" applyNumberFormat="1" applyFont="1" applyBorder="1" applyAlignment="1">
      <alignment vertical="center"/>
    </xf>
    <xf numFmtId="4" fontId="25" fillId="0" borderId="22" xfId="0" applyNumberFormat="1" applyFont="1" applyBorder="1" applyAlignment="1">
      <alignment vertical="center"/>
    </xf>
    <xf numFmtId="0" fontId="4" fillId="0" borderId="0" xfId="0" applyFont="1" applyAlignment="1">
      <alignment horizontal="left" vertical="center"/>
    </xf>
    <xf numFmtId="0" fontId="0" fillId="0" borderId="0" xfId="0" applyProtection="1">
      <protection locked="0"/>
    </xf>
    <xf numFmtId="0" fontId="0" fillId="0" borderId="3" xfId="0" applyBorder="1" applyProtection="1">
      <protection locked="0"/>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0" fillId="0" borderId="0" xfId="0" applyFont="1" applyAlignment="1" applyProtection="1">
      <alignment horizontal="left" vertical="center"/>
      <protection locked="0"/>
    </xf>
    <xf numFmtId="165" fontId="0" fillId="0" borderId="0" xfId="0" applyNumberFormat="1" applyFont="1" applyAlignment="1" applyProtection="1">
      <alignment horizontal="left" vertical="center"/>
      <protection locked="0"/>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4" fontId="1" fillId="0" borderId="0" xfId="0" applyNumberFormat="1" applyFont="1" applyAlignment="1">
      <alignment vertical="center"/>
    </xf>
    <xf numFmtId="0" fontId="15" fillId="0" borderId="0" xfId="0" applyFont="1" applyAlignment="1">
      <alignment horizontal="left" vertical="center"/>
    </xf>
    <xf numFmtId="0" fontId="1" fillId="0" borderId="0" xfId="0" applyFont="1" applyAlignment="1" applyProtection="1">
      <alignment horizontal="right" vertical="center"/>
      <protection locked="0"/>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3" fillId="5" borderId="7" xfId="0" applyFont="1" applyFill="1" applyBorder="1" applyAlignment="1">
      <alignment horizontal="left" vertical="center"/>
    </xf>
    <xf numFmtId="0" fontId="3" fillId="5" borderId="8" xfId="0" applyFont="1" applyFill="1" applyBorder="1" applyAlignment="1">
      <alignment horizontal="right" vertical="center"/>
    </xf>
    <xf numFmtId="0" fontId="3" fillId="5" borderId="8" xfId="0" applyFont="1" applyFill="1" applyBorder="1" applyAlignment="1">
      <alignment horizontal="center" vertical="center"/>
    </xf>
    <xf numFmtId="0" fontId="0" fillId="5" borderId="8" xfId="0" applyFont="1" applyFill="1" applyBorder="1" applyAlignment="1" applyProtection="1">
      <alignment vertical="center"/>
      <protection locked="0"/>
    </xf>
    <xf numFmtId="4" fontId="3" fillId="5" borderId="8" xfId="0" applyNumberFormat="1" applyFont="1" applyFill="1" applyBorder="1" applyAlignment="1">
      <alignment vertical="center"/>
    </xf>
    <xf numFmtId="0" fontId="0" fillId="5" borderId="9" xfId="0" applyFont="1" applyFill="1" applyBorder="1" applyAlignment="1">
      <alignment vertical="center"/>
    </xf>
    <xf numFmtId="0" fontId="0" fillId="0" borderId="11"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0" xfId="0" applyFont="1" applyAlignment="1" applyProtection="1">
      <alignment horizontal="left" vertical="center" wrapText="1"/>
      <protection locked="0"/>
    </xf>
    <xf numFmtId="0" fontId="18" fillId="5" borderId="0" xfId="0" applyFont="1" applyFill="1" applyAlignment="1">
      <alignment horizontal="left" vertical="center"/>
    </xf>
    <xf numFmtId="0" fontId="18" fillId="5" borderId="0" xfId="0" applyFont="1" applyFill="1" applyAlignment="1" applyProtection="1">
      <alignment horizontal="right" vertical="center"/>
      <protection locked="0"/>
    </xf>
    <xf numFmtId="0" fontId="18" fillId="5" borderId="0" xfId="0" applyFont="1" applyFill="1" applyAlignment="1">
      <alignment horizontal="right" vertical="center"/>
    </xf>
    <xf numFmtId="0" fontId="26" fillId="0" borderId="0" xfId="0" applyFont="1" applyAlignment="1">
      <alignment horizontal="left" vertical="center"/>
    </xf>
    <xf numFmtId="4" fontId="20" fillId="0" borderId="0" xfId="0" applyNumberFormat="1" applyFont="1" applyAlignment="1" applyProtection="1">
      <alignment vertical="center"/>
      <protection locked="0"/>
    </xf>
    <xf numFmtId="0" fontId="5" fillId="0" borderId="4" xfId="0" applyFont="1" applyBorder="1" applyAlignment="1">
      <alignment vertical="center"/>
    </xf>
    <xf numFmtId="0" fontId="5" fillId="0" borderId="21" xfId="0" applyFont="1" applyBorder="1" applyAlignment="1">
      <alignment horizontal="left" vertical="center"/>
    </xf>
    <xf numFmtId="0" fontId="5" fillId="0" borderId="21" xfId="0" applyFont="1" applyBorder="1" applyAlignment="1">
      <alignment vertical="center"/>
    </xf>
    <xf numFmtId="4" fontId="5" fillId="0" borderId="21" xfId="0" applyNumberFormat="1" applyFont="1" applyBorder="1" applyAlignment="1" applyProtection="1">
      <alignment vertical="center"/>
      <protection locked="0"/>
    </xf>
    <xf numFmtId="4" fontId="5" fillId="0" borderId="21" xfId="0" applyNumberFormat="1" applyFont="1" applyBorder="1" applyAlignment="1">
      <alignmen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pplyProtection="1">
      <alignment vertical="center"/>
      <protection locked="0"/>
    </xf>
    <xf numFmtId="4" fontId="6" fillId="0" borderId="21" xfId="0" applyNumberFormat="1" applyFont="1" applyBorder="1" applyAlignment="1">
      <alignment vertical="center"/>
    </xf>
    <xf numFmtId="0" fontId="0" fillId="0" borderId="4" xfId="0" applyFont="1" applyBorder="1" applyAlignment="1">
      <alignment horizontal="center" vertical="center" wrapText="1"/>
    </xf>
    <xf numFmtId="0" fontId="18" fillId="5" borderId="17" xfId="0" applyFont="1" applyFill="1" applyBorder="1" applyAlignment="1">
      <alignment horizontal="center" vertical="center" wrapText="1"/>
    </xf>
    <xf numFmtId="0" fontId="18" fillId="5" borderId="18" xfId="0" applyFont="1" applyFill="1" applyBorder="1" applyAlignment="1">
      <alignment horizontal="center" vertical="center" wrapText="1"/>
    </xf>
    <xf numFmtId="0" fontId="18" fillId="5" borderId="18" xfId="0" applyFont="1" applyFill="1" applyBorder="1" applyAlignment="1" applyProtection="1">
      <alignment horizontal="center" vertical="center" wrapText="1"/>
      <protection locked="0"/>
    </xf>
    <xf numFmtId="0" fontId="18" fillId="5" borderId="19" xfId="0" applyFont="1" applyFill="1" applyBorder="1" applyAlignment="1">
      <alignment horizontal="center" vertical="center" wrapText="1"/>
    </xf>
    <xf numFmtId="4" fontId="20" fillId="0" borderId="0" xfId="0" applyNumberFormat="1" applyFont="1" applyAlignment="1"/>
    <xf numFmtId="4" fontId="27" fillId="0" borderId="13" xfId="0" applyNumberFormat="1" applyFont="1" applyBorder="1" applyAlignment="1"/>
    <xf numFmtId="166" fontId="27" fillId="0" borderId="13" xfId="0" applyNumberFormat="1" applyFont="1" applyBorder="1" applyAlignment="1"/>
    <xf numFmtId="166" fontId="27" fillId="0" borderId="14" xfId="0" applyNumberFormat="1" applyFont="1" applyBorder="1" applyAlignment="1"/>
    <xf numFmtId="4" fontId="16" fillId="0" borderId="0" xfId="0" applyNumberFormat="1" applyFont="1" applyAlignment="1">
      <alignment vertical="center"/>
    </xf>
    <xf numFmtId="0" fontId="7" fillId="0" borderId="4" xfId="0" applyFont="1" applyBorder="1" applyAlignment="1"/>
    <xf numFmtId="0" fontId="7" fillId="0" borderId="0" xfId="0" applyFont="1" applyAlignment="1">
      <alignment horizontal="left"/>
    </xf>
    <xf numFmtId="0" fontId="5" fillId="0" borderId="0" xfId="0" applyFont="1" applyAlignment="1">
      <alignment horizontal="left"/>
    </xf>
    <xf numFmtId="0" fontId="7" fillId="0" borderId="0" xfId="0" applyFont="1" applyAlignment="1" applyProtection="1">
      <protection locked="0"/>
    </xf>
    <xf numFmtId="4" fontId="5" fillId="0" borderId="0" xfId="0" applyNumberFormat="1" applyFont="1" applyAlignment="1"/>
    <xf numFmtId="0" fontId="7" fillId="0" borderId="15" xfId="0" applyFont="1" applyBorder="1" applyAlignment="1"/>
    <xf numFmtId="0" fontId="7" fillId="0" borderId="0" xfId="0" applyFont="1" applyBorder="1" applyAlignment="1"/>
    <xf numFmtId="4" fontId="7" fillId="0" borderId="0" xfId="0" applyNumberFormat="1" applyFont="1" applyBorder="1" applyAlignment="1"/>
    <xf numFmtId="166" fontId="7" fillId="0" borderId="0" xfId="0" applyNumberFormat="1" applyFont="1" applyBorder="1" applyAlignment="1"/>
    <xf numFmtId="166" fontId="7" fillId="0" borderId="16" xfId="0" applyNumberFormat="1" applyFont="1" applyBorder="1" applyAlignment="1"/>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lignment horizontal="left"/>
    </xf>
    <xf numFmtId="4" fontId="6" fillId="0" borderId="0" xfId="0" applyNumberFormat="1" applyFont="1" applyAlignment="1"/>
    <xf numFmtId="0" fontId="0" fillId="0" borderId="4" xfId="0" applyFont="1" applyBorder="1" applyAlignment="1" applyProtection="1">
      <alignment vertical="center"/>
      <protection locked="0"/>
    </xf>
    <xf numFmtId="0" fontId="0" fillId="0" borderId="23" xfId="0" applyFont="1" applyBorder="1" applyAlignment="1" applyProtection="1">
      <alignment horizontal="center" vertical="center"/>
      <protection locked="0"/>
    </xf>
    <xf numFmtId="49" fontId="0" fillId="0" borderId="23" xfId="0" applyNumberFormat="1"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3" xfId="0" applyFont="1" applyBorder="1" applyAlignment="1" applyProtection="1">
      <alignment horizontal="center" vertical="center" wrapText="1"/>
      <protection locked="0"/>
    </xf>
    <xf numFmtId="167" fontId="0" fillId="0" borderId="23" xfId="0" applyNumberFormat="1" applyFont="1" applyBorder="1" applyAlignment="1" applyProtection="1">
      <alignment vertical="center"/>
      <protection locked="0"/>
    </xf>
    <xf numFmtId="4" fontId="0" fillId="3" borderId="23" xfId="0" applyNumberFormat="1" applyFont="1" applyFill="1" applyBorder="1" applyAlignment="1" applyProtection="1">
      <alignment vertical="center"/>
      <protection locked="0"/>
    </xf>
    <xf numFmtId="4" fontId="0" fillId="0" borderId="23" xfId="0" applyNumberFormat="1" applyFont="1" applyBorder="1" applyAlignment="1" applyProtection="1">
      <alignment vertical="center"/>
      <protection locked="0"/>
    </xf>
    <xf numFmtId="0" fontId="1" fillId="3" borderId="15" xfId="0" applyFont="1" applyFill="1" applyBorder="1" applyAlignment="1" applyProtection="1">
      <alignment horizontal="left" vertical="center"/>
      <protection locked="0"/>
    </xf>
    <xf numFmtId="0" fontId="1" fillId="0" borderId="0" xfId="0" applyFont="1" applyBorder="1" applyAlignment="1">
      <alignment horizontal="center"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166" fontId="1" fillId="0" borderId="16" xfId="0" applyNumberFormat="1" applyFont="1" applyBorder="1" applyAlignment="1">
      <alignment vertical="center"/>
    </xf>
    <xf numFmtId="4" fontId="0" fillId="0" borderId="0" xfId="0" applyNumberFormat="1" applyFont="1" applyAlignment="1">
      <alignment vertical="center"/>
    </xf>
    <xf numFmtId="0" fontId="28" fillId="0" borderId="0" xfId="0" applyFont="1" applyAlignment="1">
      <alignment horizontal="left" vertical="center"/>
    </xf>
    <xf numFmtId="0" fontId="29" fillId="0" borderId="0" xfId="0" applyFont="1" applyAlignment="1">
      <alignment vertical="center" wrapText="1"/>
    </xf>
    <xf numFmtId="0" fontId="0" fillId="0" borderId="15"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center"/>
    </xf>
    <xf numFmtId="0" fontId="8" fillId="0" borderId="0" xfId="0" applyFont="1" applyAlignment="1">
      <alignment horizontal="left" vertical="center" wrapText="1"/>
    </xf>
    <xf numFmtId="167" fontId="8" fillId="0" borderId="0" xfId="0" applyNumberFormat="1" applyFont="1" applyAlignment="1">
      <alignment vertical="center"/>
    </xf>
    <xf numFmtId="0" fontId="8" fillId="0" borderId="0" xfId="0" applyFont="1" applyAlignment="1" applyProtection="1">
      <alignment vertical="center"/>
      <protection locked="0"/>
    </xf>
    <xf numFmtId="0" fontId="8" fillId="0" borderId="15" xfId="0" applyFont="1" applyBorder="1" applyAlignment="1">
      <alignment vertical="center"/>
    </xf>
    <xf numFmtId="0" fontId="8" fillId="0" borderId="0" xfId="0" applyFont="1" applyBorder="1" applyAlignment="1">
      <alignment vertical="center"/>
    </xf>
    <xf numFmtId="0" fontId="8" fillId="0" borderId="16" xfId="0" applyFont="1" applyBorder="1" applyAlignment="1">
      <alignment vertical="center"/>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30" fillId="0" borderId="23" xfId="0" applyFont="1" applyBorder="1" applyAlignment="1" applyProtection="1">
      <alignment horizontal="center" vertical="center"/>
      <protection locked="0"/>
    </xf>
    <xf numFmtId="49" fontId="30" fillId="0" borderId="23" xfId="0" applyNumberFormat="1" applyFont="1" applyBorder="1" applyAlignment="1" applyProtection="1">
      <alignment horizontal="left" vertical="center" wrapText="1"/>
      <protection locked="0"/>
    </xf>
    <xf numFmtId="0" fontId="30" fillId="0" borderId="23" xfId="0" applyFont="1" applyBorder="1" applyAlignment="1" applyProtection="1">
      <alignment horizontal="left" vertical="center" wrapText="1"/>
      <protection locked="0"/>
    </xf>
    <xf numFmtId="0" fontId="30" fillId="0" borderId="23" xfId="0" applyFont="1" applyBorder="1" applyAlignment="1" applyProtection="1">
      <alignment horizontal="center" vertical="center" wrapText="1"/>
      <protection locked="0"/>
    </xf>
    <xf numFmtId="167" fontId="30" fillId="0" borderId="23" xfId="0" applyNumberFormat="1" applyFont="1" applyBorder="1" applyAlignment="1" applyProtection="1">
      <alignment vertical="center"/>
      <protection locked="0"/>
    </xf>
    <xf numFmtId="4" fontId="30" fillId="3" borderId="23" xfId="0" applyNumberFormat="1" applyFont="1" applyFill="1" applyBorder="1" applyAlignment="1" applyProtection="1">
      <alignment vertical="center"/>
      <protection locked="0"/>
    </xf>
    <xf numFmtId="0" fontId="30" fillId="0" borderId="23" xfId="0" applyFont="1" applyBorder="1" applyAlignment="1" applyProtection="1">
      <alignment vertical="center"/>
      <protection locked="0"/>
    </xf>
    <xf numFmtId="4" fontId="30" fillId="0" borderId="23" xfId="0" applyNumberFormat="1" applyFont="1" applyBorder="1" applyAlignment="1" applyProtection="1">
      <alignment vertical="center"/>
      <protection locked="0"/>
    </xf>
    <xf numFmtId="0" fontId="30" fillId="0" borderId="4" xfId="0" applyFont="1" applyBorder="1" applyAlignment="1">
      <alignment vertical="center"/>
    </xf>
    <xf numFmtId="0" fontId="30" fillId="3" borderId="15" xfId="0" applyFont="1" applyFill="1" applyBorder="1" applyAlignment="1" applyProtection="1">
      <alignment horizontal="left" vertical="center"/>
      <protection locked="0"/>
    </xf>
    <xf numFmtId="0" fontId="8" fillId="0" borderId="20" xfId="0" applyFont="1" applyBorder="1" applyAlignment="1">
      <alignment vertical="center"/>
    </xf>
    <xf numFmtId="0" fontId="8" fillId="0" borderId="21" xfId="0" applyFont="1" applyBorder="1" applyAlignment="1">
      <alignment vertical="center"/>
    </xf>
    <xf numFmtId="0" fontId="8" fillId="0" borderId="22" xfId="0" applyFont="1" applyBorder="1" applyAlignment="1">
      <alignment vertical="center"/>
    </xf>
    <xf numFmtId="0" fontId="0" fillId="0" borderId="0" xfId="0" applyAlignment="1">
      <alignment vertical="top"/>
    </xf>
    <xf numFmtId="0" fontId="31" fillId="0" borderId="24" xfId="0" applyFont="1" applyBorder="1" applyAlignment="1">
      <alignment vertical="center" wrapText="1"/>
    </xf>
    <xf numFmtId="0" fontId="31" fillId="0" borderId="25" xfId="0" applyFont="1" applyBorder="1" applyAlignment="1">
      <alignment vertical="center" wrapText="1"/>
    </xf>
    <xf numFmtId="0" fontId="31" fillId="0" borderId="26" xfId="0" applyFont="1" applyBorder="1" applyAlignment="1">
      <alignment vertical="center" wrapText="1"/>
    </xf>
    <xf numFmtId="0" fontId="31" fillId="0" borderId="27"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27" xfId="0" applyFont="1" applyBorder="1" applyAlignment="1">
      <alignment vertical="center" wrapText="1"/>
    </xf>
    <xf numFmtId="0" fontId="31" fillId="0" borderId="28" xfId="0" applyFont="1" applyBorder="1" applyAlignment="1">
      <alignment vertical="center" wrapText="1"/>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34" fillId="0" borderId="27" xfId="0" applyFont="1" applyBorder="1" applyAlignment="1">
      <alignment vertical="center" wrapText="1"/>
    </xf>
    <xf numFmtId="0" fontId="34" fillId="0" borderId="1" xfId="0" applyFont="1" applyBorder="1" applyAlignment="1">
      <alignment vertical="center" wrapText="1"/>
    </xf>
    <xf numFmtId="0" fontId="34" fillId="0" borderId="1" xfId="0" applyFont="1" applyBorder="1" applyAlignment="1">
      <alignment horizontal="left" vertical="center"/>
    </xf>
    <xf numFmtId="0" fontId="34" fillId="0" borderId="1" xfId="0" applyFont="1" applyBorder="1" applyAlignment="1">
      <alignment vertical="center"/>
    </xf>
    <xf numFmtId="49" fontId="34" fillId="0" borderId="1" xfId="0" applyNumberFormat="1" applyFont="1" applyBorder="1" applyAlignment="1">
      <alignment vertical="center" wrapText="1"/>
    </xf>
    <xf numFmtId="0" fontId="31" fillId="0" borderId="30" xfId="0" applyFont="1" applyBorder="1" applyAlignment="1">
      <alignment vertical="center" wrapText="1"/>
    </xf>
    <xf numFmtId="0" fontId="35" fillId="0" borderId="29" xfId="0" applyFont="1" applyBorder="1" applyAlignment="1">
      <alignment vertical="center" wrapText="1"/>
    </xf>
    <xf numFmtId="0" fontId="31" fillId="0" borderId="31" xfId="0" applyFont="1" applyBorder="1" applyAlignment="1">
      <alignment vertical="center" wrapText="1"/>
    </xf>
    <xf numFmtId="0" fontId="31" fillId="0" borderId="1" xfId="0" applyFont="1" applyBorder="1" applyAlignment="1">
      <alignment vertical="top"/>
    </xf>
    <xf numFmtId="0" fontId="31" fillId="0" borderId="0" xfId="0" applyFont="1" applyAlignment="1">
      <alignment vertical="top"/>
    </xf>
    <xf numFmtId="0" fontId="31" fillId="0" borderId="24" xfId="0" applyFont="1" applyBorder="1" applyAlignment="1">
      <alignment horizontal="left" vertical="center"/>
    </xf>
    <xf numFmtId="0" fontId="31" fillId="0" borderId="25" xfId="0" applyFont="1" applyBorder="1" applyAlignment="1">
      <alignment horizontal="left" vertical="center"/>
    </xf>
    <xf numFmtId="0" fontId="31" fillId="0" borderId="26" xfId="0" applyFont="1" applyBorder="1" applyAlignment="1">
      <alignment horizontal="left" vertical="center"/>
    </xf>
    <xf numFmtId="0" fontId="31" fillId="0" borderId="27" xfId="0" applyFont="1" applyBorder="1" applyAlignment="1">
      <alignment horizontal="left" vertical="center"/>
    </xf>
    <xf numFmtId="0" fontId="31" fillId="0" borderId="28" xfId="0" applyFont="1" applyBorder="1" applyAlignment="1">
      <alignment horizontal="left" vertical="center"/>
    </xf>
    <xf numFmtId="0" fontId="33" fillId="0" borderId="1" xfId="0" applyFont="1" applyBorder="1" applyAlignment="1">
      <alignment horizontal="left" vertical="center"/>
    </xf>
    <xf numFmtId="0" fontId="36" fillId="0" borderId="0" xfId="0" applyFont="1" applyAlignment="1">
      <alignment horizontal="left" vertical="center"/>
    </xf>
    <xf numFmtId="0" fontId="33" fillId="0" borderId="29" xfId="0" applyFont="1" applyBorder="1" applyAlignment="1">
      <alignment horizontal="left" vertical="center"/>
    </xf>
    <xf numFmtId="0" fontId="33" fillId="0" borderId="29" xfId="0" applyFont="1" applyBorder="1" applyAlignment="1">
      <alignment horizontal="center" vertical="center"/>
    </xf>
    <xf numFmtId="0" fontId="36" fillId="0" borderId="29" xfId="0" applyFont="1" applyBorder="1" applyAlignment="1">
      <alignment horizontal="left" vertical="center"/>
    </xf>
    <xf numFmtId="0" fontId="37" fillId="0" borderId="1" xfId="0" applyFont="1" applyBorder="1" applyAlignment="1">
      <alignment horizontal="left" vertical="center"/>
    </xf>
    <xf numFmtId="0" fontId="34" fillId="0" borderId="0" xfId="0" applyFont="1" applyAlignment="1">
      <alignment horizontal="left" vertical="center"/>
    </xf>
    <xf numFmtId="0" fontId="34" fillId="0" borderId="1" xfId="0" applyFont="1" applyBorder="1" applyAlignment="1">
      <alignment horizontal="center" vertical="center"/>
    </xf>
    <xf numFmtId="0" fontId="34" fillId="0" borderId="27" xfId="0" applyFont="1" applyBorder="1" applyAlignment="1">
      <alignment horizontal="left" vertical="center"/>
    </xf>
    <xf numFmtId="0" fontId="34" fillId="0" borderId="1" xfId="0" applyFont="1" applyFill="1" applyBorder="1" applyAlignment="1">
      <alignment horizontal="left" vertical="center"/>
    </xf>
    <xf numFmtId="0" fontId="34" fillId="0" borderId="1" xfId="0" applyFont="1" applyFill="1" applyBorder="1" applyAlignment="1">
      <alignment horizontal="center" vertical="center"/>
    </xf>
    <xf numFmtId="0" fontId="31" fillId="0" borderId="30" xfId="0" applyFont="1" applyBorder="1" applyAlignment="1">
      <alignment horizontal="left" vertical="center"/>
    </xf>
    <xf numFmtId="0" fontId="35" fillId="0" borderId="29" xfId="0" applyFont="1" applyBorder="1" applyAlignment="1">
      <alignment horizontal="left" vertical="center"/>
    </xf>
    <xf numFmtId="0" fontId="31" fillId="0" borderId="31" xfId="0" applyFont="1" applyBorder="1" applyAlignment="1">
      <alignment horizontal="left" vertical="center"/>
    </xf>
    <xf numFmtId="0" fontId="31" fillId="0" borderId="1" xfId="0" applyFont="1" applyBorder="1" applyAlignment="1">
      <alignment horizontal="left" vertical="center"/>
    </xf>
    <xf numFmtId="0" fontId="35" fillId="0" borderId="1" xfId="0" applyFont="1" applyBorder="1" applyAlignment="1">
      <alignment horizontal="left" vertical="center"/>
    </xf>
    <xf numFmtId="0" fontId="36" fillId="0" borderId="1" xfId="0" applyFont="1" applyBorder="1" applyAlignment="1">
      <alignment horizontal="left" vertical="center"/>
    </xf>
    <xf numFmtId="0" fontId="34" fillId="0" borderId="29" xfId="0" applyFont="1" applyBorder="1" applyAlignment="1">
      <alignment horizontal="left" vertical="center"/>
    </xf>
    <xf numFmtId="0" fontId="31" fillId="0" borderId="1" xfId="0" applyFont="1" applyBorder="1" applyAlignment="1">
      <alignment horizontal="left" vertical="center" wrapText="1"/>
    </xf>
    <xf numFmtId="0" fontId="34" fillId="0" borderId="1" xfId="0" applyFont="1" applyBorder="1" applyAlignment="1">
      <alignment horizontal="center" vertical="center" wrapText="1"/>
    </xf>
    <xf numFmtId="0" fontId="31" fillId="0" borderId="24" xfId="0" applyFont="1" applyBorder="1" applyAlignment="1">
      <alignment horizontal="left" vertical="center" wrapText="1"/>
    </xf>
    <xf numFmtId="0" fontId="31" fillId="0" borderId="25" xfId="0" applyFont="1" applyBorder="1" applyAlignment="1">
      <alignment horizontal="left" vertical="center" wrapText="1"/>
    </xf>
    <xf numFmtId="0" fontId="31" fillId="0" borderId="26" xfId="0" applyFont="1" applyBorder="1" applyAlignment="1">
      <alignment horizontal="left" vertical="center" wrapText="1"/>
    </xf>
    <xf numFmtId="0" fontId="31" fillId="0" borderId="27" xfId="0" applyFont="1" applyBorder="1" applyAlignment="1">
      <alignment horizontal="left" vertical="center" wrapText="1"/>
    </xf>
    <xf numFmtId="0" fontId="31" fillId="0" borderId="28"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34" fillId="0" borderId="27" xfId="0" applyFont="1" applyBorder="1" applyAlignment="1">
      <alignment horizontal="left" vertical="center" wrapText="1"/>
    </xf>
    <xf numFmtId="0" fontId="34" fillId="0" borderId="28" xfId="0" applyFont="1" applyBorder="1" applyAlignment="1">
      <alignment horizontal="left" vertical="center" wrapText="1"/>
    </xf>
    <xf numFmtId="0" fontId="34" fillId="0" borderId="28" xfId="0" applyFont="1" applyBorder="1" applyAlignment="1">
      <alignment horizontal="left" vertical="center"/>
    </xf>
    <xf numFmtId="0" fontId="34" fillId="0" borderId="30" xfId="0" applyFont="1" applyBorder="1" applyAlignment="1">
      <alignment horizontal="left" vertical="center" wrapText="1"/>
    </xf>
    <xf numFmtId="0" fontId="34" fillId="0" borderId="29" xfId="0" applyFont="1" applyBorder="1" applyAlignment="1">
      <alignment horizontal="left" vertical="center" wrapText="1"/>
    </xf>
    <xf numFmtId="0" fontId="34" fillId="0" borderId="31" xfId="0" applyFont="1" applyBorder="1" applyAlignment="1">
      <alignment horizontal="left" vertical="center" wrapText="1"/>
    </xf>
    <xf numFmtId="0" fontId="34" fillId="0" borderId="1" xfId="0" applyFont="1" applyBorder="1" applyAlignment="1">
      <alignment horizontal="left" vertical="top"/>
    </xf>
    <xf numFmtId="0" fontId="34" fillId="0" borderId="1" xfId="0" applyFont="1" applyBorder="1" applyAlignment="1">
      <alignment horizontal="center" vertical="top"/>
    </xf>
    <xf numFmtId="0" fontId="34" fillId="0" borderId="30" xfId="0" applyFont="1" applyBorder="1" applyAlignment="1">
      <alignment horizontal="left" vertical="center"/>
    </xf>
    <xf numFmtId="0" fontId="34" fillId="0" borderId="31" xfId="0" applyFont="1" applyBorder="1" applyAlignment="1">
      <alignment horizontal="left" vertical="center"/>
    </xf>
    <xf numFmtId="0" fontId="36" fillId="0" borderId="0" xfId="0" applyFont="1" applyAlignment="1">
      <alignment vertical="center"/>
    </xf>
    <xf numFmtId="0" fontId="33" fillId="0" borderId="1" xfId="0" applyFont="1" applyBorder="1" applyAlignment="1">
      <alignment vertical="center"/>
    </xf>
    <xf numFmtId="0" fontId="36" fillId="0" borderId="29" xfId="0" applyFont="1" applyBorder="1" applyAlignment="1">
      <alignment vertical="center"/>
    </xf>
    <xf numFmtId="0" fontId="33" fillId="0" borderId="29" xfId="0" applyFont="1" applyBorder="1" applyAlignment="1">
      <alignment vertical="center"/>
    </xf>
    <xf numFmtId="0" fontId="0" fillId="0" borderId="1" xfId="0" applyBorder="1" applyAlignment="1">
      <alignment vertical="top"/>
    </xf>
    <xf numFmtId="49" fontId="34" fillId="0" borderId="1" xfId="0" applyNumberFormat="1" applyFont="1" applyBorder="1" applyAlignment="1">
      <alignment horizontal="left" vertical="center"/>
    </xf>
    <xf numFmtId="0" fontId="0" fillId="0" borderId="29" xfId="0" applyBorder="1" applyAlignment="1">
      <alignment vertical="top"/>
    </xf>
    <xf numFmtId="0" fontId="33" fillId="0" borderId="29" xfId="0" applyFont="1" applyBorder="1" applyAlignment="1">
      <alignment horizontal="left"/>
    </xf>
    <xf numFmtId="0" fontId="36" fillId="0" borderId="29" xfId="0" applyFont="1" applyBorder="1" applyAlignment="1"/>
    <xf numFmtId="0" fontId="31" fillId="0" borderId="27" xfId="0" applyFont="1" applyBorder="1" applyAlignment="1">
      <alignment vertical="top"/>
    </xf>
    <xf numFmtId="0" fontId="31" fillId="0" borderId="28" xfId="0" applyFont="1" applyBorder="1" applyAlignment="1">
      <alignment vertical="top"/>
    </xf>
    <xf numFmtId="0" fontId="31" fillId="0" borderId="1" xfId="0" applyFont="1" applyBorder="1" applyAlignment="1">
      <alignment horizontal="center" vertical="center"/>
    </xf>
    <xf numFmtId="0" fontId="31" fillId="0" borderId="1" xfId="0" applyFont="1" applyBorder="1" applyAlignment="1">
      <alignment horizontal="left" vertical="top"/>
    </xf>
    <xf numFmtId="0" fontId="31" fillId="0" borderId="30" xfId="0" applyFont="1" applyBorder="1" applyAlignment="1">
      <alignment vertical="top"/>
    </xf>
    <xf numFmtId="0" fontId="31" fillId="0" borderId="29" xfId="0" applyFont="1" applyBorder="1" applyAlignment="1">
      <alignment vertical="top"/>
    </xf>
    <xf numFmtId="0" fontId="31" fillId="0" borderId="31" xfId="0" applyFont="1" applyBorder="1" applyAlignment="1">
      <alignment vertical="top"/>
    </xf>
    <xf numFmtId="4" fontId="14" fillId="0" borderId="0" xfId="0" applyNumberFormat="1" applyFont="1" applyAlignment="1">
      <alignment vertical="center"/>
    </xf>
    <xf numFmtId="0" fontId="1" fillId="0" borderId="0" xfId="0" applyFont="1" applyAlignment="1">
      <alignment vertical="center"/>
    </xf>
    <xf numFmtId="0" fontId="14" fillId="0" borderId="0" xfId="0" applyFont="1" applyAlignment="1">
      <alignment horizontal="left" vertical="top" wrapText="1"/>
    </xf>
    <xf numFmtId="0" fontId="14" fillId="0" borderId="0" xfId="0" applyFont="1" applyAlignment="1">
      <alignment horizontal="left" vertical="center"/>
    </xf>
    <xf numFmtId="4" fontId="15" fillId="0" borderId="6" xfId="0" applyNumberFormat="1" applyFont="1" applyBorder="1" applyAlignment="1">
      <alignment vertical="center"/>
    </xf>
    <xf numFmtId="0" fontId="0" fillId="0" borderId="6" xfId="0" applyFont="1" applyBorder="1" applyAlignment="1">
      <alignment vertical="center"/>
    </xf>
    <xf numFmtId="0" fontId="3" fillId="4" borderId="8" xfId="0" applyFont="1" applyFill="1" applyBorder="1" applyAlignment="1">
      <alignment horizontal="left" vertical="center"/>
    </xf>
    <xf numFmtId="0" fontId="0" fillId="4" borderId="8" xfId="0" applyFont="1" applyFill="1" applyBorder="1" applyAlignment="1">
      <alignment vertical="center"/>
    </xf>
    <xf numFmtId="4" fontId="3" fillId="4" borderId="8" xfId="0" applyNumberFormat="1" applyFont="1" applyFill="1" applyBorder="1" applyAlignment="1">
      <alignment vertical="center"/>
    </xf>
    <xf numFmtId="0" fontId="0" fillId="4" borderId="9" xfId="0" applyFont="1" applyFill="1" applyBorder="1" applyAlignment="1">
      <alignment vertical="center"/>
    </xf>
    <xf numFmtId="0" fontId="11" fillId="2" borderId="0" xfId="0" applyFont="1" applyFill="1" applyAlignment="1">
      <alignment horizontal="center" vertical="center"/>
    </xf>
    <xf numFmtId="0" fontId="0" fillId="0" borderId="0" xfId="0"/>
    <xf numFmtId="0" fontId="0" fillId="0" borderId="0" xfId="0" applyFont="1" applyAlignment="1">
      <alignment vertical="center" wrapText="1"/>
    </xf>
    <xf numFmtId="0" fontId="0" fillId="0" borderId="0" xfId="0" applyFont="1" applyAlignment="1">
      <alignment vertical="center"/>
    </xf>
    <xf numFmtId="0" fontId="2" fillId="0" borderId="0" xfId="0" applyFont="1" applyAlignment="1">
      <alignment horizontal="left" vertical="center" wrapText="1"/>
    </xf>
    <xf numFmtId="0" fontId="2" fillId="0" borderId="0" xfId="0" applyFont="1" applyAlignment="1">
      <alignment vertical="center"/>
    </xf>
    <xf numFmtId="165" fontId="0" fillId="0" borderId="0" xfId="0" applyNumberFormat="1" applyFont="1" applyAlignment="1">
      <alignment horizontal="left" vertical="center"/>
    </xf>
    <xf numFmtId="0" fontId="17" fillId="0" borderId="12" xfId="0" applyFont="1" applyBorder="1" applyAlignment="1">
      <alignment horizontal="center" vertical="center"/>
    </xf>
    <xf numFmtId="0" fontId="17" fillId="0" borderId="13" xfId="0" applyFont="1" applyBorder="1" applyAlignment="1">
      <alignment horizontal="left" vertical="center"/>
    </xf>
    <xf numFmtId="0" fontId="1" fillId="0" borderId="15" xfId="0" applyFont="1" applyBorder="1" applyAlignment="1">
      <alignment horizontal="left" vertical="center"/>
    </xf>
    <xf numFmtId="0" fontId="1" fillId="0" borderId="0" xfId="0" applyFont="1" applyBorder="1" applyAlignment="1">
      <alignment horizontal="left" vertical="center"/>
    </xf>
    <xf numFmtId="0" fontId="18" fillId="5" borderId="7" xfId="0" applyFont="1" applyFill="1" applyBorder="1" applyAlignment="1">
      <alignment horizontal="center" vertical="center"/>
    </xf>
    <xf numFmtId="0" fontId="18" fillId="5" borderId="8" xfId="0" applyFont="1" applyFill="1" applyBorder="1" applyAlignment="1">
      <alignment horizontal="left" vertical="center"/>
    </xf>
    <xf numFmtId="0" fontId="18" fillId="5" borderId="8" xfId="0" applyFont="1" applyFill="1" applyBorder="1" applyAlignment="1">
      <alignment horizontal="center" vertical="center"/>
    </xf>
    <xf numFmtId="0" fontId="18" fillId="5" borderId="8" xfId="0" applyFont="1" applyFill="1" applyBorder="1" applyAlignment="1">
      <alignment horizontal="right" vertical="center"/>
    </xf>
    <xf numFmtId="4" fontId="24" fillId="0" borderId="0" xfId="0" applyNumberFormat="1" applyFont="1" applyAlignment="1">
      <alignment vertical="center"/>
    </xf>
    <xf numFmtId="0" fontId="24" fillId="0" borderId="0" xfId="0" applyFont="1" applyAlignment="1">
      <alignment vertical="center"/>
    </xf>
    <xf numFmtId="0" fontId="23" fillId="0" borderId="0" xfId="0" applyFont="1" applyAlignment="1">
      <alignment horizontal="left" vertical="center" wrapText="1"/>
    </xf>
    <xf numFmtId="4" fontId="20" fillId="0" borderId="0" xfId="0" applyNumberFormat="1" applyFont="1" applyAlignment="1">
      <alignment horizontal="right" vertical="center"/>
    </xf>
    <xf numFmtId="4" fontId="20" fillId="0" borderId="0" xfId="0" applyNumberFormat="1" applyFont="1" applyAlignment="1">
      <alignment vertical="center"/>
    </xf>
    <xf numFmtId="0" fontId="0" fillId="0" borderId="0" xfId="0" applyFont="1" applyAlignment="1">
      <alignment horizontal="left" vertical="center"/>
    </xf>
    <xf numFmtId="0" fontId="2" fillId="0" borderId="0" xfId="0" applyFont="1" applyAlignment="1">
      <alignment horizontal="left" vertical="top" wrapText="1"/>
    </xf>
    <xf numFmtId="49" fontId="0" fillId="3" borderId="0" xfId="0" applyNumberFormat="1" applyFont="1" applyFill="1" applyAlignment="1" applyProtection="1">
      <alignment horizontal="left" vertical="center"/>
      <protection locked="0"/>
    </xf>
    <xf numFmtId="49" fontId="0" fillId="0" borderId="0" xfId="0" applyNumberFormat="1" applyFont="1" applyAlignment="1">
      <alignment horizontal="left" vertical="center"/>
    </xf>
    <xf numFmtId="0" fontId="0" fillId="0" borderId="0" xfId="0" applyFont="1" applyAlignment="1">
      <alignment horizontal="left" vertical="center" wrapText="1"/>
    </xf>
    <xf numFmtId="0" fontId="1" fillId="0" borderId="0" xfId="0" applyFont="1" applyAlignment="1">
      <alignment horizontal="right" vertical="center"/>
    </xf>
    <xf numFmtId="164" fontId="1" fillId="0" borderId="0" xfId="0" applyNumberFormat="1" applyFont="1" applyAlignment="1">
      <alignment horizontal="righ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3" borderId="0" xfId="0" applyFont="1" applyFill="1" applyAlignment="1" applyProtection="1">
      <alignment horizontal="left" vertical="center"/>
      <protection locked="0"/>
    </xf>
    <xf numFmtId="0" fontId="34" fillId="0" borderId="1" xfId="0" applyFont="1" applyBorder="1" applyAlignment="1">
      <alignment horizontal="left" vertical="top"/>
    </xf>
    <xf numFmtId="0" fontId="34" fillId="0" borderId="1" xfId="0" applyFont="1" applyBorder="1" applyAlignment="1">
      <alignment horizontal="left" vertical="center"/>
    </xf>
    <xf numFmtId="0" fontId="33" fillId="0" borderId="29" xfId="0" applyFont="1" applyBorder="1" applyAlignment="1">
      <alignment horizontal="left"/>
    </xf>
    <xf numFmtId="0" fontId="32" fillId="0" borderId="1" xfId="0" applyFont="1" applyBorder="1" applyAlignment="1">
      <alignment horizontal="center" vertical="center" wrapText="1"/>
    </xf>
    <xf numFmtId="0" fontId="34" fillId="0" borderId="1" xfId="0" applyFont="1" applyBorder="1" applyAlignment="1">
      <alignment horizontal="left" vertical="center" wrapText="1"/>
    </xf>
    <xf numFmtId="0" fontId="32" fillId="0" borderId="1" xfId="0" applyFont="1" applyBorder="1" applyAlignment="1">
      <alignment horizontal="center" vertical="center"/>
    </xf>
    <xf numFmtId="0" fontId="33" fillId="0" borderId="29" xfId="0" applyFont="1" applyBorder="1" applyAlignment="1">
      <alignment horizontal="left" wrapText="1"/>
    </xf>
    <xf numFmtId="49" fontId="34"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M57"/>
  <sheetViews>
    <sheetView showGridLines="0" topLeftCell="A112"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9" width="25.83203125" hidden="1" customWidth="1"/>
    <col min="50" max="51" width="21.6640625" hidden="1" customWidth="1"/>
    <col min="52" max="53" width="25" hidden="1" customWidth="1"/>
    <col min="54" max="54" width="21.6640625" hidden="1" customWidth="1"/>
    <col min="55" max="55" width="19.1640625" hidden="1" customWidth="1"/>
    <col min="56" max="56" width="25" hidden="1" customWidth="1"/>
    <col min="57" max="57" width="21.6640625" hidden="1" customWidth="1"/>
    <col min="58" max="58" width="19.1640625" hidden="1" customWidth="1"/>
    <col min="59" max="59" width="66.5" customWidth="1"/>
    <col min="71" max="91" width="9.33203125" hidden="1"/>
  </cols>
  <sheetData>
    <row r="1" spans="1:74" ht="11.25">
      <c r="A1" s="14" t="s">
        <v>0</v>
      </c>
      <c r="AZ1" s="14" t="s">
        <v>1</v>
      </c>
      <c r="BA1" s="14" t="s">
        <v>2</v>
      </c>
      <c r="BB1" s="14" t="s">
        <v>3</v>
      </c>
      <c r="BT1" s="14" t="s">
        <v>4</v>
      </c>
      <c r="BU1" s="14" t="s">
        <v>5</v>
      </c>
      <c r="BV1" s="14" t="s">
        <v>6</v>
      </c>
    </row>
    <row r="2" spans="1:74" ht="36.950000000000003" customHeight="1">
      <c r="AR2" s="272" t="s">
        <v>7</v>
      </c>
      <c r="AS2" s="273"/>
      <c r="AT2" s="273"/>
      <c r="AU2" s="273"/>
      <c r="AV2" s="273"/>
      <c r="AW2" s="273"/>
      <c r="AX2" s="273"/>
      <c r="AY2" s="273"/>
      <c r="AZ2" s="273"/>
      <c r="BA2" s="273"/>
      <c r="BB2" s="273"/>
      <c r="BC2" s="273"/>
      <c r="BD2" s="273"/>
      <c r="BE2" s="273"/>
      <c r="BF2" s="273"/>
      <c r="BG2" s="273"/>
      <c r="BS2" s="15" t="s">
        <v>8</v>
      </c>
      <c r="BT2" s="15" t="s">
        <v>9</v>
      </c>
    </row>
    <row r="3" spans="1:74" ht="6.95"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8</v>
      </c>
      <c r="BT3" s="15" t="s">
        <v>10</v>
      </c>
    </row>
    <row r="4" spans="1:74" ht="24.95" customHeight="1">
      <c r="B4" s="18"/>
      <c r="D4" s="19" t="s">
        <v>11</v>
      </c>
      <c r="AR4" s="18"/>
      <c r="AS4" s="20" t="s">
        <v>12</v>
      </c>
      <c r="BG4" s="21" t="s">
        <v>13</v>
      </c>
      <c r="BS4" s="15" t="s">
        <v>14</v>
      </c>
    </row>
    <row r="5" spans="1:74" ht="12" customHeight="1">
      <c r="B5" s="18"/>
      <c r="D5" s="22" t="s">
        <v>15</v>
      </c>
      <c r="K5" s="292" t="s">
        <v>16</v>
      </c>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R5" s="18"/>
      <c r="BG5" s="264" t="s">
        <v>17</v>
      </c>
      <c r="BS5" s="15" t="s">
        <v>8</v>
      </c>
    </row>
    <row r="6" spans="1:74" ht="36.950000000000003" customHeight="1">
      <c r="B6" s="18"/>
      <c r="D6" s="23" t="s">
        <v>18</v>
      </c>
      <c r="K6" s="293" t="s">
        <v>19</v>
      </c>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R6" s="18"/>
      <c r="BG6" s="265"/>
      <c r="BS6" s="15" t="s">
        <v>8</v>
      </c>
    </row>
    <row r="7" spans="1:74" ht="12" customHeight="1">
      <c r="B7" s="18"/>
      <c r="D7" s="24" t="s">
        <v>20</v>
      </c>
      <c r="K7" s="15" t="s">
        <v>3</v>
      </c>
      <c r="AK7" s="24" t="s">
        <v>21</v>
      </c>
      <c r="AN7" s="15" t="s">
        <v>3</v>
      </c>
      <c r="AR7" s="18"/>
      <c r="BG7" s="265"/>
      <c r="BS7" s="15" t="s">
        <v>8</v>
      </c>
    </row>
    <row r="8" spans="1:74" ht="12" customHeight="1">
      <c r="B8" s="18"/>
      <c r="D8" s="24" t="s">
        <v>22</v>
      </c>
      <c r="K8" s="15" t="s">
        <v>23</v>
      </c>
      <c r="AK8" s="24" t="s">
        <v>24</v>
      </c>
      <c r="AN8" s="25" t="s">
        <v>25</v>
      </c>
      <c r="AR8" s="18"/>
      <c r="BG8" s="265"/>
      <c r="BS8" s="15" t="s">
        <v>8</v>
      </c>
    </row>
    <row r="9" spans="1:74" ht="14.45" customHeight="1">
      <c r="B9" s="18"/>
      <c r="AR9" s="18"/>
      <c r="BG9" s="265"/>
      <c r="BS9" s="15" t="s">
        <v>8</v>
      </c>
    </row>
    <row r="10" spans="1:74" ht="12" customHeight="1">
      <c r="B10" s="18"/>
      <c r="D10" s="24" t="s">
        <v>26</v>
      </c>
      <c r="AK10" s="24" t="s">
        <v>27</v>
      </c>
      <c r="AN10" s="15" t="s">
        <v>3</v>
      </c>
      <c r="AR10" s="18"/>
      <c r="BG10" s="265"/>
      <c r="BS10" s="15" t="s">
        <v>8</v>
      </c>
    </row>
    <row r="11" spans="1:74" ht="18.399999999999999" customHeight="1">
      <c r="B11" s="18"/>
      <c r="E11" s="15" t="s">
        <v>23</v>
      </c>
      <c r="AK11" s="24" t="s">
        <v>28</v>
      </c>
      <c r="AN11" s="15" t="s">
        <v>3</v>
      </c>
      <c r="AR11" s="18"/>
      <c r="BG11" s="265"/>
      <c r="BS11" s="15" t="s">
        <v>8</v>
      </c>
    </row>
    <row r="12" spans="1:74" ht="6.95" customHeight="1">
      <c r="B12" s="18"/>
      <c r="AR12" s="18"/>
      <c r="BG12" s="265"/>
      <c r="BS12" s="15" t="s">
        <v>8</v>
      </c>
    </row>
    <row r="13" spans="1:74" ht="12" customHeight="1">
      <c r="B13" s="18"/>
      <c r="D13" s="24" t="s">
        <v>29</v>
      </c>
      <c r="AK13" s="24" t="s">
        <v>27</v>
      </c>
      <c r="AN13" s="26" t="s">
        <v>30</v>
      </c>
      <c r="AR13" s="18"/>
      <c r="BG13" s="265"/>
      <c r="BS13" s="15" t="s">
        <v>8</v>
      </c>
    </row>
    <row r="14" spans="1:74" ht="11.25">
      <c r="B14" s="18"/>
      <c r="E14" s="294" t="s">
        <v>30</v>
      </c>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4" t="s">
        <v>28</v>
      </c>
      <c r="AN14" s="26" t="s">
        <v>30</v>
      </c>
      <c r="AR14" s="18"/>
      <c r="BG14" s="265"/>
      <c r="BS14" s="15" t="s">
        <v>8</v>
      </c>
    </row>
    <row r="15" spans="1:74" ht="6.95" customHeight="1">
      <c r="B15" s="18"/>
      <c r="AR15" s="18"/>
      <c r="BG15" s="265"/>
      <c r="BS15" s="15" t="s">
        <v>4</v>
      </c>
    </row>
    <row r="16" spans="1:74" ht="12" customHeight="1">
      <c r="B16" s="18"/>
      <c r="D16" s="24" t="s">
        <v>31</v>
      </c>
      <c r="AK16" s="24" t="s">
        <v>27</v>
      </c>
      <c r="AN16" s="15" t="s">
        <v>3</v>
      </c>
      <c r="AR16" s="18"/>
      <c r="BG16" s="265"/>
      <c r="BS16" s="15" t="s">
        <v>4</v>
      </c>
    </row>
    <row r="17" spans="2:71" ht="18.399999999999999" customHeight="1">
      <c r="B17" s="18"/>
      <c r="E17" s="15" t="s">
        <v>23</v>
      </c>
      <c r="AK17" s="24" t="s">
        <v>28</v>
      </c>
      <c r="AN17" s="15" t="s">
        <v>3</v>
      </c>
      <c r="AR17" s="18"/>
      <c r="BG17" s="265"/>
      <c r="BS17" s="15" t="s">
        <v>5</v>
      </c>
    </row>
    <row r="18" spans="2:71" ht="6.95" customHeight="1">
      <c r="B18" s="18"/>
      <c r="AR18" s="18"/>
      <c r="BG18" s="265"/>
      <c r="BS18" s="15" t="s">
        <v>8</v>
      </c>
    </row>
    <row r="19" spans="2:71" ht="12" customHeight="1">
      <c r="B19" s="18"/>
      <c r="D19" s="24" t="s">
        <v>32</v>
      </c>
      <c r="AK19" s="24" t="s">
        <v>27</v>
      </c>
      <c r="AN19" s="15" t="s">
        <v>3</v>
      </c>
      <c r="AR19" s="18"/>
      <c r="BG19" s="265"/>
      <c r="BS19" s="15" t="s">
        <v>8</v>
      </c>
    </row>
    <row r="20" spans="2:71" ht="18.399999999999999" customHeight="1">
      <c r="B20" s="18"/>
      <c r="E20" s="15" t="s">
        <v>23</v>
      </c>
      <c r="AK20" s="24" t="s">
        <v>28</v>
      </c>
      <c r="AN20" s="15" t="s">
        <v>3</v>
      </c>
      <c r="AR20" s="18"/>
      <c r="BG20" s="265"/>
      <c r="BS20" s="15" t="s">
        <v>4</v>
      </c>
    </row>
    <row r="21" spans="2:71" ht="6.95" customHeight="1">
      <c r="B21" s="18"/>
      <c r="AR21" s="18"/>
      <c r="BG21" s="265"/>
    </row>
    <row r="22" spans="2:71" ht="12" customHeight="1">
      <c r="B22" s="18"/>
      <c r="D22" s="24" t="s">
        <v>33</v>
      </c>
      <c r="AR22" s="18"/>
      <c r="BG22" s="265"/>
    </row>
    <row r="23" spans="2:71" ht="45" customHeight="1">
      <c r="B23" s="18"/>
      <c r="E23" s="296" t="s">
        <v>34</v>
      </c>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R23" s="18"/>
      <c r="BG23" s="265"/>
    </row>
    <row r="24" spans="2:71" ht="6.95" customHeight="1">
      <c r="B24" s="18"/>
      <c r="AR24" s="18"/>
      <c r="BG24" s="265"/>
    </row>
    <row r="25" spans="2:71" ht="6.95" customHeight="1">
      <c r="B25" s="18"/>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R25" s="18"/>
      <c r="BG25" s="265"/>
    </row>
    <row r="26" spans="2:71" s="1" customFormat="1" ht="25.9" customHeight="1">
      <c r="B26" s="28"/>
      <c r="D26" s="29" t="s">
        <v>35</v>
      </c>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266">
        <f>ROUND(AG54,2)</f>
        <v>0</v>
      </c>
      <c r="AL26" s="267"/>
      <c r="AM26" s="267"/>
      <c r="AN26" s="267"/>
      <c r="AO26" s="267"/>
      <c r="AR26" s="28"/>
      <c r="BG26" s="265"/>
    </row>
    <row r="27" spans="2:71" s="1" customFormat="1" ht="6.95" customHeight="1">
      <c r="B27" s="28"/>
      <c r="AR27" s="28"/>
      <c r="BG27" s="265"/>
    </row>
    <row r="28" spans="2:71" s="1" customFormat="1" ht="11.25">
      <c r="B28" s="28"/>
      <c r="L28" s="297" t="s">
        <v>36</v>
      </c>
      <c r="M28" s="297"/>
      <c r="N28" s="297"/>
      <c r="O28" s="297"/>
      <c r="P28" s="297"/>
      <c r="W28" s="297" t="s">
        <v>37</v>
      </c>
      <c r="X28" s="297"/>
      <c r="Y28" s="297"/>
      <c r="Z28" s="297"/>
      <c r="AA28" s="297"/>
      <c r="AB28" s="297"/>
      <c r="AC28" s="297"/>
      <c r="AD28" s="297"/>
      <c r="AE28" s="297"/>
      <c r="AK28" s="297" t="s">
        <v>38</v>
      </c>
      <c r="AL28" s="297"/>
      <c r="AM28" s="297"/>
      <c r="AN28" s="297"/>
      <c r="AO28" s="297"/>
      <c r="AR28" s="28"/>
      <c r="BG28" s="265"/>
    </row>
    <row r="29" spans="2:71" s="2" customFormat="1" ht="14.45" customHeight="1">
      <c r="B29" s="32"/>
      <c r="D29" s="24" t="s">
        <v>39</v>
      </c>
      <c r="F29" s="24" t="s">
        <v>40</v>
      </c>
      <c r="L29" s="298">
        <v>0.21</v>
      </c>
      <c r="M29" s="263"/>
      <c r="N29" s="263"/>
      <c r="O29" s="263"/>
      <c r="P29" s="263"/>
      <c r="W29" s="262">
        <f>ROUND(BB54, 2)</f>
        <v>0</v>
      </c>
      <c r="X29" s="263"/>
      <c r="Y29" s="263"/>
      <c r="Z29" s="263"/>
      <c r="AA29" s="263"/>
      <c r="AB29" s="263"/>
      <c r="AC29" s="263"/>
      <c r="AD29" s="263"/>
      <c r="AE29" s="263"/>
      <c r="AK29" s="262">
        <f>ROUND(AX54, 2)</f>
        <v>0</v>
      </c>
      <c r="AL29" s="263"/>
      <c r="AM29" s="263"/>
      <c r="AN29" s="263"/>
      <c r="AO29" s="263"/>
      <c r="AR29" s="32"/>
      <c r="BG29" s="265"/>
    </row>
    <row r="30" spans="2:71" s="2" customFormat="1" ht="14.45" customHeight="1">
      <c r="B30" s="32"/>
      <c r="F30" s="24" t="s">
        <v>41</v>
      </c>
      <c r="L30" s="298">
        <v>0.15</v>
      </c>
      <c r="M30" s="263"/>
      <c r="N30" s="263"/>
      <c r="O30" s="263"/>
      <c r="P30" s="263"/>
      <c r="W30" s="262">
        <f>ROUND(BC54, 2)</f>
        <v>0</v>
      </c>
      <c r="X30" s="263"/>
      <c r="Y30" s="263"/>
      <c r="Z30" s="263"/>
      <c r="AA30" s="263"/>
      <c r="AB30" s="263"/>
      <c r="AC30" s="263"/>
      <c r="AD30" s="263"/>
      <c r="AE30" s="263"/>
      <c r="AK30" s="262">
        <f>ROUND(AY54, 2)</f>
        <v>0</v>
      </c>
      <c r="AL30" s="263"/>
      <c r="AM30" s="263"/>
      <c r="AN30" s="263"/>
      <c r="AO30" s="263"/>
      <c r="AR30" s="32"/>
      <c r="BG30" s="265"/>
    </row>
    <row r="31" spans="2:71" s="2" customFormat="1" ht="14.45" hidden="1" customHeight="1">
      <c r="B31" s="32"/>
      <c r="F31" s="24" t="s">
        <v>42</v>
      </c>
      <c r="L31" s="298">
        <v>0.21</v>
      </c>
      <c r="M31" s="263"/>
      <c r="N31" s="263"/>
      <c r="O31" s="263"/>
      <c r="P31" s="263"/>
      <c r="W31" s="262">
        <f>ROUND(BD54, 2)</f>
        <v>0</v>
      </c>
      <c r="X31" s="263"/>
      <c r="Y31" s="263"/>
      <c r="Z31" s="263"/>
      <c r="AA31" s="263"/>
      <c r="AB31" s="263"/>
      <c r="AC31" s="263"/>
      <c r="AD31" s="263"/>
      <c r="AE31" s="263"/>
      <c r="AK31" s="262">
        <v>0</v>
      </c>
      <c r="AL31" s="263"/>
      <c r="AM31" s="263"/>
      <c r="AN31" s="263"/>
      <c r="AO31" s="263"/>
      <c r="AR31" s="32"/>
      <c r="BG31" s="265"/>
    </row>
    <row r="32" spans="2:71" s="2" customFormat="1" ht="14.45" hidden="1" customHeight="1">
      <c r="B32" s="32"/>
      <c r="F32" s="24" t="s">
        <v>43</v>
      </c>
      <c r="L32" s="298">
        <v>0.15</v>
      </c>
      <c r="M32" s="263"/>
      <c r="N32" s="263"/>
      <c r="O32" s="263"/>
      <c r="P32" s="263"/>
      <c r="W32" s="262">
        <f>ROUND(BE54, 2)</f>
        <v>0</v>
      </c>
      <c r="X32" s="263"/>
      <c r="Y32" s="263"/>
      <c r="Z32" s="263"/>
      <c r="AA32" s="263"/>
      <c r="AB32" s="263"/>
      <c r="AC32" s="263"/>
      <c r="AD32" s="263"/>
      <c r="AE32" s="263"/>
      <c r="AK32" s="262">
        <v>0</v>
      </c>
      <c r="AL32" s="263"/>
      <c r="AM32" s="263"/>
      <c r="AN32" s="263"/>
      <c r="AO32" s="263"/>
      <c r="AR32" s="32"/>
      <c r="BG32" s="265"/>
    </row>
    <row r="33" spans="2:44" s="2" customFormat="1" ht="14.45" hidden="1" customHeight="1">
      <c r="B33" s="32"/>
      <c r="F33" s="24" t="s">
        <v>44</v>
      </c>
      <c r="L33" s="298">
        <v>0</v>
      </c>
      <c r="M33" s="263"/>
      <c r="N33" s="263"/>
      <c r="O33" s="263"/>
      <c r="P33" s="263"/>
      <c r="W33" s="262">
        <f>ROUND(BF54, 2)</f>
        <v>0</v>
      </c>
      <c r="X33" s="263"/>
      <c r="Y33" s="263"/>
      <c r="Z33" s="263"/>
      <c r="AA33" s="263"/>
      <c r="AB33" s="263"/>
      <c r="AC33" s="263"/>
      <c r="AD33" s="263"/>
      <c r="AE33" s="263"/>
      <c r="AK33" s="262">
        <v>0</v>
      </c>
      <c r="AL33" s="263"/>
      <c r="AM33" s="263"/>
      <c r="AN33" s="263"/>
      <c r="AO33" s="263"/>
      <c r="AR33" s="32"/>
    </row>
    <row r="34" spans="2:44" s="1" customFormat="1" ht="6.95" customHeight="1">
      <c r="B34" s="28"/>
      <c r="AR34" s="28"/>
    </row>
    <row r="35" spans="2:44" s="1" customFormat="1" ht="25.9" customHeight="1">
      <c r="B35" s="28"/>
      <c r="C35" s="33"/>
      <c r="D35" s="34" t="s">
        <v>45</v>
      </c>
      <c r="E35" s="35"/>
      <c r="F35" s="35"/>
      <c r="G35" s="35"/>
      <c r="H35" s="35"/>
      <c r="I35" s="35"/>
      <c r="J35" s="35"/>
      <c r="K35" s="35"/>
      <c r="L35" s="35"/>
      <c r="M35" s="35"/>
      <c r="N35" s="35"/>
      <c r="O35" s="35"/>
      <c r="P35" s="35"/>
      <c r="Q35" s="35"/>
      <c r="R35" s="35"/>
      <c r="S35" s="35"/>
      <c r="T35" s="36" t="s">
        <v>46</v>
      </c>
      <c r="U35" s="35"/>
      <c r="V35" s="35"/>
      <c r="W35" s="35"/>
      <c r="X35" s="268" t="s">
        <v>47</v>
      </c>
      <c r="Y35" s="269"/>
      <c r="Z35" s="269"/>
      <c r="AA35" s="269"/>
      <c r="AB35" s="269"/>
      <c r="AC35" s="35"/>
      <c r="AD35" s="35"/>
      <c r="AE35" s="35"/>
      <c r="AF35" s="35"/>
      <c r="AG35" s="35"/>
      <c r="AH35" s="35"/>
      <c r="AI35" s="35"/>
      <c r="AJ35" s="35"/>
      <c r="AK35" s="270">
        <f>SUM(AK26:AK33)</f>
        <v>0</v>
      </c>
      <c r="AL35" s="269"/>
      <c r="AM35" s="269"/>
      <c r="AN35" s="269"/>
      <c r="AO35" s="271"/>
      <c r="AP35" s="33"/>
      <c r="AQ35" s="33"/>
      <c r="AR35" s="28"/>
    </row>
    <row r="36" spans="2:44" s="1" customFormat="1" ht="6.95" customHeight="1">
      <c r="B36" s="28"/>
      <c r="AR36" s="28"/>
    </row>
    <row r="37" spans="2:44" s="1" customFormat="1" ht="6.95" customHeight="1">
      <c r="B37" s="37"/>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28"/>
    </row>
    <row r="41" spans="2:44" s="1" customFormat="1" ht="6.95" customHeight="1">
      <c r="B41" s="39"/>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28"/>
    </row>
    <row r="42" spans="2:44" s="1" customFormat="1" ht="24.95" customHeight="1">
      <c r="B42" s="28"/>
      <c r="C42" s="19" t="s">
        <v>48</v>
      </c>
      <c r="AR42" s="28"/>
    </row>
    <row r="43" spans="2:44" s="1" customFormat="1" ht="6.95" customHeight="1">
      <c r="B43" s="28"/>
      <c r="AR43" s="28"/>
    </row>
    <row r="44" spans="2:44" s="1" customFormat="1" ht="12" customHeight="1">
      <c r="B44" s="28"/>
      <c r="C44" s="24" t="s">
        <v>15</v>
      </c>
      <c r="L44" s="1" t="str">
        <f>K5</f>
        <v>2018/051</v>
      </c>
      <c r="AR44" s="28"/>
    </row>
    <row r="45" spans="2:44" s="3" customFormat="1" ht="36.950000000000003" customHeight="1">
      <c r="B45" s="41"/>
      <c r="C45" s="42" t="s">
        <v>18</v>
      </c>
      <c r="L45" s="276" t="str">
        <f>K6</f>
        <v>TACHOV - sportovní hala</v>
      </c>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R45" s="41"/>
    </row>
    <row r="46" spans="2:44" s="1" customFormat="1" ht="6.95" customHeight="1">
      <c r="B46" s="28"/>
      <c r="AR46" s="28"/>
    </row>
    <row r="47" spans="2:44" s="1" customFormat="1" ht="12" customHeight="1">
      <c r="B47" s="28"/>
      <c r="C47" s="24" t="s">
        <v>22</v>
      </c>
      <c r="L47" s="43" t="str">
        <f>IF(K8="","",K8)</f>
        <v xml:space="preserve"> </v>
      </c>
      <c r="AI47" s="24" t="s">
        <v>24</v>
      </c>
      <c r="AM47" s="278" t="str">
        <f>IF(AN8= "","",AN8)</f>
        <v>19. 12. 2018</v>
      </c>
      <c r="AN47" s="278"/>
      <c r="AR47" s="28"/>
    </row>
    <row r="48" spans="2:44" s="1" customFormat="1" ht="6.95" customHeight="1">
      <c r="B48" s="28"/>
      <c r="AR48" s="28"/>
    </row>
    <row r="49" spans="1:91" s="1" customFormat="1" ht="13.7" customHeight="1">
      <c r="B49" s="28"/>
      <c r="C49" s="24" t="s">
        <v>26</v>
      </c>
      <c r="L49" s="1" t="str">
        <f>IF(E11= "","",E11)</f>
        <v xml:space="preserve"> </v>
      </c>
      <c r="AI49" s="24" t="s">
        <v>31</v>
      </c>
      <c r="AM49" s="274" t="str">
        <f>IF(E17="","",E17)</f>
        <v xml:space="preserve"> </v>
      </c>
      <c r="AN49" s="275"/>
      <c r="AO49" s="275"/>
      <c r="AP49" s="275"/>
      <c r="AR49" s="28"/>
      <c r="AS49" s="279" t="s">
        <v>49</v>
      </c>
      <c r="AT49" s="280"/>
      <c r="AU49" s="44"/>
      <c r="AV49" s="44"/>
      <c r="AW49" s="44"/>
      <c r="AX49" s="44"/>
      <c r="AY49" s="44"/>
      <c r="AZ49" s="44"/>
      <c r="BA49" s="44"/>
      <c r="BB49" s="44"/>
      <c r="BC49" s="44"/>
      <c r="BD49" s="44"/>
      <c r="BE49" s="44"/>
      <c r="BF49" s="45"/>
    </row>
    <row r="50" spans="1:91" s="1" customFormat="1" ht="13.7" customHeight="1">
      <c r="B50" s="28"/>
      <c r="C50" s="24" t="s">
        <v>29</v>
      </c>
      <c r="L50" s="1" t="str">
        <f>IF(E14= "Vyplň údaj","",E14)</f>
        <v/>
      </c>
      <c r="AI50" s="24" t="s">
        <v>32</v>
      </c>
      <c r="AM50" s="274" t="str">
        <f>IF(E20="","",E20)</f>
        <v xml:space="preserve"> </v>
      </c>
      <c r="AN50" s="275"/>
      <c r="AO50" s="275"/>
      <c r="AP50" s="275"/>
      <c r="AR50" s="28"/>
      <c r="AS50" s="281"/>
      <c r="AT50" s="282"/>
      <c r="AU50" s="46"/>
      <c r="AV50" s="46"/>
      <c r="AW50" s="46"/>
      <c r="AX50" s="46"/>
      <c r="AY50" s="46"/>
      <c r="AZ50" s="46"/>
      <c r="BA50" s="46"/>
      <c r="BB50" s="46"/>
      <c r="BC50" s="46"/>
      <c r="BD50" s="46"/>
      <c r="BE50" s="46"/>
      <c r="BF50" s="47"/>
    </row>
    <row r="51" spans="1:91" s="1" customFormat="1" ht="10.9" customHeight="1">
      <c r="B51" s="28"/>
      <c r="AR51" s="28"/>
      <c r="AS51" s="281"/>
      <c r="AT51" s="282"/>
      <c r="AU51" s="46"/>
      <c r="AV51" s="46"/>
      <c r="AW51" s="46"/>
      <c r="AX51" s="46"/>
      <c r="AY51" s="46"/>
      <c r="AZ51" s="46"/>
      <c r="BA51" s="46"/>
      <c r="BB51" s="46"/>
      <c r="BC51" s="46"/>
      <c r="BD51" s="46"/>
      <c r="BE51" s="46"/>
      <c r="BF51" s="47"/>
    </row>
    <row r="52" spans="1:91" s="1" customFormat="1" ht="29.25" customHeight="1">
      <c r="B52" s="28"/>
      <c r="C52" s="283" t="s">
        <v>50</v>
      </c>
      <c r="D52" s="284"/>
      <c r="E52" s="284"/>
      <c r="F52" s="284"/>
      <c r="G52" s="284"/>
      <c r="H52" s="48"/>
      <c r="I52" s="285" t="s">
        <v>51</v>
      </c>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6" t="s">
        <v>52</v>
      </c>
      <c r="AH52" s="284"/>
      <c r="AI52" s="284"/>
      <c r="AJ52" s="284"/>
      <c r="AK52" s="284"/>
      <c r="AL52" s="284"/>
      <c r="AM52" s="284"/>
      <c r="AN52" s="285" t="s">
        <v>53</v>
      </c>
      <c r="AO52" s="284"/>
      <c r="AP52" s="284"/>
      <c r="AQ52" s="49" t="s">
        <v>54</v>
      </c>
      <c r="AR52" s="28"/>
      <c r="AS52" s="50" t="s">
        <v>55</v>
      </c>
      <c r="AT52" s="51" t="s">
        <v>56</v>
      </c>
      <c r="AU52" s="51" t="s">
        <v>57</v>
      </c>
      <c r="AV52" s="51" t="s">
        <v>58</v>
      </c>
      <c r="AW52" s="51" t="s">
        <v>59</v>
      </c>
      <c r="AX52" s="51" t="s">
        <v>60</v>
      </c>
      <c r="AY52" s="51" t="s">
        <v>61</v>
      </c>
      <c r="AZ52" s="51" t="s">
        <v>62</v>
      </c>
      <c r="BA52" s="51" t="s">
        <v>63</v>
      </c>
      <c r="BB52" s="51" t="s">
        <v>64</v>
      </c>
      <c r="BC52" s="51" t="s">
        <v>65</v>
      </c>
      <c r="BD52" s="51" t="s">
        <v>66</v>
      </c>
      <c r="BE52" s="51" t="s">
        <v>67</v>
      </c>
      <c r="BF52" s="52" t="s">
        <v>68</v>
      </c>
    </row>
    <row r="53" spans="1:91" s="1" customFormat="1" ht="10.9" customHeight="1">
      <c r="B53" s="28"/>
      <c r="AR53" s="28"/>
      <c r="AS53" s="53"/>
      <c r="AT53" s="44"/>
      <c r="AU53" s="44"/>
      <c r="AV53" s="44"/>
      <c r="AW53" s="44"/>
      <c r="AX53" s="44"/>
      <c r="AY53" s="44"/>
      <c r="AZ53" s="44"/>
      <c r="BA53" s="44"/>
      <c r="BB53" s="44"/>
      <c r="BC53" s="44"/>
      <c r="BD53" s="44"/>
      <c r="BE53" s="44"/>
      <c r="BF53" s="45"/>
    </row>
    <row r="54" spans="1:91" s="4" customFormat="1" ht="32.450000000000003" customHeight="1">
      <c r="B54" s="54"/>
      <c r="C54" s="55" t="s">
        <v>69</v>
      </c>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290">
        <f>ROUND(AG55,2)</f>
        <v>0</v>
      </c>
      <c r="AH54" s="290"/>
      <c r="AI54" s="290"/>
      <c r="AJ54" s="290"/>
      <c r="AK54" s="290"/>
      <c r="AL54" s="290"/>
      <c r="AM54" s="290"/>
      <c r="AN54" s="291">
        <f>SUM(AG54,AV54)</f>
        <v>0</v>
      </c>
      <c r="AO54" s="291"/>
      <c r="AP54" s="291"/>
      <c r="AQ54" s="58" t="s">
        <v>3</v>
      </c>
      <c r="AR54" s="54"/>
      <c r="AS54" s="59">
        <f>ROUND(AS55,2)</f>
        <v>0</v>
      </c>
      <c r="AT54" s="60">
        <f>ROUND(AT55,2)</f>
        <v>0</v>
      </c>
      <c r="AU54" s="61">
        <f>ROUND(AU55,2)</f>
        <v>0</v>
      </c>
      <c r="AV54" s="61">
        <f>ROUND(SUM(AX54:AY54),2)</f>
        <v>0</v>
      </c>
      <c r="AW54" s="62">
        <f>ROUND(AW55,5)</f>
        <v>0</v>
      </c>
      <c r="AX54" s="61">
        <f>ROUND(BB54*L29,2)</f>
        <v>0</v>
      </c>
      <c r="AY54" s="61">
        <f>ROUND(BC54*L30,2)</f>
        <v>0</v>
      </c>
      <c r="AZ54" s="61">
        <f>ROUND(BD54*L29,2)</f>
        <v>0</v>
      </c>
      <c r="BA54" s="61">
        <f>ROUND(BE54*L30,2)</f>
        <v>0</v>
      </c>
      <c r="BB54" s="61">
        <f>ROUND(BB55,2)</f>
        <v>0</v>
      </c>
      <c r="BC54" s="61">
        <f>ROUND(BC55,2)</f>
        <v>0</v>
      </c>
      <c r="BD54" s="61">
        <f>ROUND(BD55,2)</f>
        <v>0</v>
      </c>
      <c r="BE54" s="61">
        <f>ROUND(BE55,2)</f>
        <v>0</v>
      </c>
      <c r="BF54" s="63">
        <f>ROUND(BF55,2)</f>
        <v>0</v>
      </c>
      <c r="BS54" s="64" t="s">
        <v>70</v>
      </c>
      <c r="BT54" s="64" t="s">
        <v>71</v>
      </c>
      <c r="BU54" s="65" t="s">
        <v>72</v>
      </c>
      <c r="BV54" s="64" t="s">
        <v>73</v>
      </c>
      <c r="BW54" s="64" t="s">
        <v>6</v>
      </c>
      <c r="BX54" s="64" t="s">
        <v>74</v>
      </c>
      <c r="CL54" s="64" t="s">
        <v>3</v>
      </c>
    </row>
    <row r="55" spans="1:91" s="5" customFormat="1" ht="16.5" customHeight="1">
      <c r="A55" s="66" t="s">
        <v>75</v>
      </c>
      <c r="B55" s="67"/>
      <c r="C55" s="68"/>
      <c r="D55" s="289" t="s">
        <v>76</v>
      </c>
      <c r="E55" s="289"/>
      <c r="F55" s="289"/>
      <c r="G55" s="289"/>
      <c r="H55" s="289"/>
      <c r="I55" s="69"/>
      <c r="J55" s="289" t="s">
        <v>77</v>
      </c>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7">
        <f>'01 - Stavební úpravy'!K32</f>
        <v>0</v>
      </c>
      <c r="AH55" s="288"/>
      <c r="AI55" s="288"/>
      <c r="AJ55" s="288"/>
      <c r="AK55" s="288"/>
      <c r="AL55" s="288"/>
      <c r="AM55" s="288"/>
      <c r="AN55" s="287">
        <f>SUM(AG55,AV55)</f>
        <v>0</v>
      </c>
      <c r="AO55" s="288"/>
      <c r="AP55" s="288"/>
      <c r="AQ55" s="70" t="s">
        <v>78</v>
      </c>
      <c r="AR55" s="67"/>
      <c r="AS55" s="71">
        <f>'01 - Stavební úpravy'!K30</f>
        <v>0</v>
      </c>
      <c r="AT55" s="72">
        <f>'01 - Stavební úpravy'!K31</f>
        <v>0</v>
      </c>
      <c r="AU55" s="72">
        <v>0</v>
      </c>
      <c r="AV55" s="72">
        <f>ROUND(SUM(AX55:AY55),2)</f>
        <v>0</v>
      </c>
      <c r="AW55" s="73">
        <f>'01 - Stavební úpravy'!T98</f>
        <v>0</v>
      </c>
      <c r="AX55" s="72">
        <f>'01 - Stavební úpravy'!K35</f>
        <v>0</v>
      </c>
      <c r="AY55" s="72">
        <f>'01 - Stavební úpravy'!K36</f>
        <v>0</v>
      </c>
      <c r="AZ55" s="72">
        <f>'01 - Stavební úpravy'!K37</f>
        <v>0</v>
      </c>
      <c r="BA55" s="72">
        <f>'01 - Stavební úpravy'!K38</f>
        <v>0</v>
      </c>
      <c r="BB55" s="72">
        <f>'01 - Stavební úpravy'!F35</f>
        <v>0</v>
      </c>
      <c r="BC55" s="72">
        <f>'01 - Stavební úpravy'!F36</f>
        <v>0</v>
      </c>
      <c r="BD55" s="72">
        <f>'01 - Stavební úpravy'!F37</f>
        <v>0</v>
      </c>
      <c r="BE55" s="72">
        <f>'01 - Stavební úpravy'!F38</f>
        <v>0</v>
      </c>
      <c r="BF55" s="74">
        <f>'01 - Stavební úpravy'!F39</f>
        <v>0</v>
      </c>
      <c r="BT55" s="75" t="s">
        <v>79</v>
      </c>
      <c r="BV55" s="75" t="s">
        <v>73</v>
      </c>
      <c r="BW55" s="75" t="s">
        <v>80</v>
      </c>
      <c r="BX55" s="75" t="s">
        <v>6</v>
      </c>
      <c r="CL55" s="75" t="s">
        <v>3</v>
      </c>
      <c r="CM55" s="75" t="s">
        <v>81</v>
      </c>
    </row>
    <row r="56" spans="1:91" s="1" customFormat="1" ht="30" customHeight="1">
      <c r="B56" s="28"/>
      <c r="AR56" s="28"/>
    </row>
    <row r="57" spans="1:91" s="1" customFormat="1" ht="6.95" customHeight="1">
      <c r="B57" s="37"/>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28"/>
    </row>
  </sheetData>
  <mergeCells count="42">
    <mergeCell ref="L33:P33"/>
    <mergeCell ref="C52:G52"/>
    <mergeCell ref="I52:AF52"/>
    <mergeCell ref="AG52:AM52"/>
    <mergeCell ref="AN52:AP52"/>
    <mergeCell ref="AN55:AP55"/>
    <mergeCell ref="AG55:AM55"/>
    <mergeCell ref="D55:H55"/>
    <mergeCell ref="J55:AF55"/>
    <mergeCell ref="AG54:AM54"/>
    <mergeCell ref="AN54:AP54"/>
    <mergeCell ref="AM50:AP50"/>
    <mergeCell ref="L45:AO45"/>
    <mergeCell ref="AM47:AN47"/>
    <mergeCell ref="AM49:AP49"/>
    <mergeCell ref="AS49:AT51"/>
    <mergeCell ref="W33:AE33"/>
    <mergeCell ref="AK33:AO33"/>
    <mergeCell ref="X35:AB35"/>
    <mergeCell ref="AK35:AO35"/>
    <mergeCell ref="AR2:BG2"/>
    <mergeCell ref="K5:AO5"/>
    <mergeCell ref="K6:AO6"/>
    <mergeCell ref="E14:AJ14"/>
    <mergeCell ref="E23:AN23"/>
    <mergeCell ref="L28:P28"/>
    <mergeCell ref="W28:AE28"/>
    <mergeCell ref="AK28:AO28"/>
    <mergeCell ref="L29:P29"/>
    <mergeCell ref="L30:P30"/>
    <mergeCell ref="L31:P31"/>
    <mergeCell ref="L32:P32"/>
    <mergeCell ref="W31:AE31"/>
    <mergeCell ref="BG5:BG32"/>
    <mergeCell ref="AK26:AO26"/>
    <mergeCell ref="W29:AE29"/>
    <mergeCell ref="AK29:AO29"/>
    <mergeCell ref="W30:AE30"/>
    <mergeCell ref="AK30:AO30"/>
    <mergeCell ref="AK31:AO31"/>
    <mergeCell ref="W32:AE32"/>
    <mergeCell ref="AK32:AO32"/>
  </mergeCells>
  <hyperlinks>
    <hyperlink ref="A55" location="'01 - Stavební úpravy'!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sheetPr>
    <pageSetUpPr fitToPage="1"/>
  </sheetPr>
  <dimension ref="B2:BM270"/>
  <sheetViews>
    <sheetView showGridLines="0" tabSelected="1" topLeftCell="A133" workbookViewId="0">
      <selection activeCell="I112" sqref="I112"/>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10" width="23.5" style="76" customWidth="1"/>
    <col min="11" max="11" width="23.5" customWidth="1"/>
    <col min="12" max="12" width="15.5" customWidth="1"/>
    <col min="13" max="13" width="9.33203125" customWidth="1"/>
    <col min="14" max="14" width="10.83203125" hidden="1" customWidth="1"/>
    <col min="15" max="15" width="9.33203125" hidden="1"/>
    <col min="16" max="24" width="14.1640625" hidden="1" customWidth="1"/>
    <col min="25" max="25" width="12.33203125" hidden="1" customWidth="1"/>
    <col min="26" max="26" width="16.33203125" customWidth="1"/>
    <col min="27" max="27" width="12.33203125" customWidth="1"/>
    <col min="28" max="28" width="15" customWidth="1"/>
    <col min="29" max="29" width="11" customWidth="1"/>
    <col min="30" max="30" width="15" customWidth="1"/>
    <col min="31" max="31" width="16.33203125" customWidth="1"/>
    <col min="44" max="65" width="9.33203125" hidden="1"/>
  </cols>
  <sheetData>
    <row r="2" spans="2:46" ht="36.950000000000003" customHeight="1">
      <c r="M2" s="272" t="s">
        <v>7</v>
      </c>
      <c r="N2" s="273"/>
      <c r="O2" s="273"/>
      <c r="P2" s="273"/>
      <c r="Q2" s="273"/>
      <c r="R2" s="273"/>
      <c r="S2" s="273"/>
      <c r="T2" s="273"/>
      <c r="U2" s="273"/>
      <c r="V2" s="273"/>
      <c r="W2" s="273"/>
      <c r="X2" s="273"/>
      <c r="Y2" s="273"/>
      <c r="Z2" s="273"/>
      <c r="AT2" s="15" t="s">
        <v>80</v>
      </c>
    </row>
    <row r="3" spans="2:46" ht="6.95" customHeight="1">
      <c r="B3" s="16"/>
      <c r="C3" s="17"/>
      <c r="D3" s="17"/>
      <c r="E3" s="17"/>
      <c r="F3" s="17"/>
      <c r="G3" s="17"/>
      <c r="H3" s="17"/>
      <c r="I3" s="77"/>
      <c r="J3" s="77"/>
      <c r="K3" s="17"/>
      <c r="L3" s="17"/>
      <c r="M3" s="18"/>
      <c r="AT3" s="15" t="s">
        <v>81</v>
      </c>
    </row>
    <row r="4" spans="2:46" ht="24.95" customHeight="1">
      <c r="B4" s="18"/>
      <c r="D4" s="19" t="s">
        <v>82</v>
      </c>
      <c r="M4" s="18"/>
      <c r="N4" s="20" t="s">
        <v>12</v>
      </c>
      <c r="AT4" s="15" t="s">
        <v>4</v>
      </c>
    </row>
    <row r="5" spans="2:46" ht="6.95" customHeight="1">
      <c r="B5" s="18"/>
      <c r="M5" s="18"/>
    </row>
    <row r="6" spans="2:46" ht="12" customHeight="1">
      <c r="B6" s="18"/>
      <c r="D6" s="24" t="s">
        <v>18</v>
      </c>
      <c r="M6" s="18"/>
    </row>
    <row r="7" spans="2:46" ht="16.5" customHeight="1">
      <c r="B7" s="18"/>
      <c r="E7" s="299" t="str">
        <f>'Rekapitulace stavby'!K6</f>
        <v>TACHOV - sportovní hala</v>
      </c>
      <c r="F7" s="300"/>
      <c r="G7" s="300"/>
      <c r="H7" s="300"/>
      <c r="M7" s="18"/>
    </row>
    <row r="8" spans="2:46" s="1" customFormat="1" ht="12" customHeight="1">
      <c r="B8" s="28"/>
      <c r="D8" s="24" t="s">
        <v>83</v>
      </c>
      <c r="I8" s="78"/>
      <c r="J8" s="78"/>
      <c r="M8" s="28"/>
    </row>
    <row r="9" spans="2:46" s="1" customFormat="1" ht="36.950000000000003" customHeight="1">
      <c r="B9" s="28"/>
      <c r="E9" s="276" t="s">
        <v>84</v>
      </c>
      <c r="F9" s="275"/>
      <c r="G9" s="275"/>
      <c r="H9" s="275"/>
      <c r="I9" s="78"/>
      <c r="J9" s="78"/>
      <c r="M9" s="28"/>
    </row>
    <row r="10" spans="2:46" s="1" customFormat="1" ht="11.25">
      <c r="B10" s="28"/>
      <c r="I10" s="78"/>
      <c r="J10" s="78"/>
      <c r="M10" s="28"/>
    </row>
    <row r="11" spans="2:46" s="1" customFormat="1" ht="12" customHeight="1">
      <c r="B11" s="28"/>
      <c r="D11" s="24" t="s">
        <v>20</v>
      </c>
      <c r="F11" s="15" t="s">
        <v>3</v>
      </c>
      <c r="I11" s="79" t="s">
        <v>21</v>
      </c>
      <c r="J11" s="80" t="s">
        <v>3</v>
      </c>
      <c r="M11" s="28"/>
    </row>
    <row r="12" spans="2:46" s="1" customFormat="1" ht="12" customHeight="1">
      <c r="B12" s="28"/>
      <c r="D12" s="24" t="s">
        <v>22</v>
      </c>
      <c r="F12" s="15" t="s">
        <v>85</v>
      </c>
      <c r="I12" s="79" t="s">
        <v>24</v>
      </c>
      <c r="J12" s="81" t="str">
        <f>'Rekapitulace stavby'!AN8</f>
        <v>19. 12. 2018</v>
      </c>
      <c r="M12" s="28"/>
    </row>
    <row r="13" spans="2:46" s="1" customFormat="1" ht="10.9" customHeight="1">
      <c r="B13" s="28"/>
      <c r="I13" s="78"/>
      <c r="J13" s="78"/>
      <c r="M13" s="28"/>
    </row>
    <row r="14" spans="2:46" s="1" customFormat="1" ht="12" customHeight="1">
      <c r="B14" s="28"/>
      <c r="D14" s="24" t="s">
        <v>26</v>
      </c>
      <c r="I14" s="79" t="s">
        <v>27</v>
      </c>
      <c r="J14" s="80" t="str">
        <f>IF('Rekapitulace stavby'!AN10="","",'Rekapitulace stavby'!AN10)</f>
        <v/>
      </c>
      <c r="M14" s="28"/>
    </row>
    <row r="15" spans="2:46" s="1" customFormat="1" ht="18" customHeight="1">
      <c r="B15" s="28"/>
      <c r="E15" s="15" t="str">
        <f>IF('Rekapitulace stavby'!E11="","",'Rekapitulace stavby'!E11)</f>
        <v xml:space="preserve"> </v>
      </c>
      <c r="I15" s="79" t="s">
        <v>28</v>
      </c>
      <c r="J15" s="80" t="str">
        <f>IF('Rekapitulace stavby'!AN11="","",'Rekapitulace stavby'!AN11)</f>
        <v/>
      </c>
      <c r="M15" s="28"/>
    </row>
    <row r="16" spans="2:46" s="1" customFormat="1" ht="6.95" customHeight="1">
      <c r="B16" s="28"/>
      <c r="I16" s="78"/>
      <c r="J16" s="78"/>
      <c r="M16" s="28"/>
    </row>
    <row r="17" spans="2:13" s="1" customFormat="1" ht="12" customHeight="1">
      <c r="B17" s="28"/>
      <c r="D17" s="24" t="s">
        <v>29</v>
      </c>
      <c r="I17" s="79" t="s">
        <v>27</v>
      </c>
      <c r="J17" s="25" t="str">
        <f>'Rekapitulace stavby'!AN13</f>
        <v>Vyplň údaj</v>
      </c>
      <c r="M17" s="28"/>
    </row>
    <row r="18" spans="2:13" s="1" customFormat="1" ht="18" customHeight="1">
      <c r="B18" s="28"/>
      <c r="E18" s="301" t="str">
        <f>'Rekapitulace stavby'!E14</f>
        <v>Vyplň údaj</v>
      </c>
      <c r="F18" s="292"/>
      <c r="G18" s="292"/>
      <c r="H18" s="292"/>
      <c r="I18" s="79" t="s">
        <v>28</v>
      </c>
      <c r="J18" s="25" t="str">
        <f>'Rekapitulace stavby'!AN14</f>
        <v>Vyplň údaj</v>
      </c>
      <c r="M18" s="28"/>
    </row>
    <row r="19" spans="2:13" s="1" customFormat="1" ht="6.95" customHeight="1">
      <c r="B19" s="28"/>
      <c r="I19" s="78"/>
      <c r="J19" s="78"/>
      <c r="M19" s="28"/>
    </row>
    <row r="20" spans="2:13" s="1" customFormat="1" ht="12" customHeight="1">
      <c r="B20" s="28"/>
      <c r="D20" s="24" t="s">
        <v>31</v>
      </c>
      <c r="I20" s="79" t="s">
        <v>27</v>
      </c>
      <c r="J20" s="80" t="str">
        <f>IF('Rekapitulace stavby'!AN16="","",'Rekapitulace stavby'!AN16)</f>
        <v/>
      </c>
      <c r="M20" s="28"/>
    </row>
    <row r="21" spans="2:13" s="1" customFormat="1" ht="18" customHeight="1">
      <c r="B21" s="28"/>
      <c r="E21" s="15" t="str">
        <f>IF('Rekapitulace stavby'!E17="","",'Rekapitulace stavby'!E17)</f>
        <v xml:space="preserve"> </v>
      </c>
      <c r="I21" s="79" t="s">
        <v>28</v>
      </c>
      <c r="J21" s="80" t="str">
        <f>IF('Rekapitulace stavby'!AN17="","",'Rekapitulace stavby'!AN17)</f>
        <v/>
      </c>
      <c r="M21" s="28"/>
    </row>
    <row r="22" spans="2:13" s="1" customFormat="1" ht="6.95" customHeight="1">
      <c r="B22" s="28"/>
      <c r="I22" s="78"/>
      <c r="J22" s="78"/>
      <c r="M22" s="28"/>
    </row>
    <row r="23" spans="2:13" s="1" customFormat="1" ht="12" customHeight="1">
      <c r="B23" s="28"/>
      <c r="D23" s="24" t="s">
        <v>32</v>
      </c>
      <c r="I23" s="79" t="s">
        <v>27</v>
      </c>
      <c r="J23" s="80" t="str">
        <f>IF('Rekapitulace stavby'!AN19="","",'Rekapitulace stavby'!AN19)</f>
        <v/>
      </c>
      <c r="M23" s="28"/>
    </row>
    <row r="24" spans="2:13" s="1" customFormat="1" ht="18" customHeight="1">
      <c r="B24" s="28"/>
      <c r="E24" s="15" t="str">
        <f>IF('Rekapitulace stavby'!E20="","",'Rekapitulace stavby'!E20)</f>
        <v xml:space="preserve"> </v>
      </c>
      <c r="I24" s="79" t="s">
        <v>28</v>
      </c>
      <c r="J24" s="80" t="str">
        <f>IF('Rekapitulace stavby'!AN20="","",'Rekapitulace stavby'!AN20)</f>
        <v/>
      </c>
      <c r="M24" s="28"/>
    </row>
    <row r="25" spans="2:13" s="1" customFormat="1" ht="6.95" customHeight="1">
      <c r="B25" s="28"/>
      <c r="I25" s="78"/>
      <c r="J25" s="78"/>
      <c r="M25" s="28"/>
    </row>
    <row r="26" spans="2:13" s="1" customFormat="1" ht="12" customHeight="1">
      <c r="B26" s="28"/>
      <c r="D26" s="24" t="s">
        <v>33</v>
      </c>
      <c r="I26" s="78"/>
      <c r="J26" s="78"/>
      <c r="M26" s="28"/>
    </row>
    <row r="27" spans="2:13" s="6" customFormat="1" ht="16.5" customHeight="1">
      <c r="B27" s="82"/>
      <c r="E27" s="296" t="s">
        <v>3</v>
      </c>
      <c r="F27" s="296"/>
      <c r="G27" s="296"/>
      <c r="H27" s="296"/>
      <c r="I27" s="83"/>
      <c r="J27" s="83"/>
      <c r="M27" s="82"/>
    </row>
    <row r="28" spans="2:13" s="1" customFormat="1" ht="6.95" customHeight="1">
      <c r="B28" s="28"/>
      <c r="I28" s="78"/>
      <c r="J28" s="78"/>
      <c r="M28" s="28"/>
    </row>
    <row r="29" spans="2:13" s="1" customFormat="1" ht="6.95" customHeight="1">
      <c r="B29" s="28"/>
      <c r="D29" s="44"/>
      <c r="E29" s="44"/>
      <c r="F29" s="44"/>
      <c r="G29" s="44"/>
      <c r="H29" s="44"/>
      <c r="I29" s="84"/>
      <c r="J29" s="84"/>
      <c r="K29" s="44"/>
      <c r="L29" s="44"/>
      <c r="M29" s="28"/>
    </row>
    <row r="30" spans="2:13" s="1" customFormat="1" ht="11.25">
      <c r="B30" s="28"/>
      <c r="E30" s="24" t="s">
        <v>86</v>
      </c>
      <c r="I30" s="78"/>
      <c r="J30" s="78"/>
      <c r="K30" s="85">
        <f>I61</f>
        <v>0</v>
      </c>
      <c r="M30" s="28"/>
    </row>
    <row r="31" spans="2:13" s="1" customFormat="1" ht="11.25">
      <c r="B31" s="28"/>
      <c r="E31" s="24" t="s">
        <v>87</v>
      </c>
      <c r="I31" s="78"/>
      <c r="J31" s="78"/>
      <c r="K31" s="85">
        <f>J61</f>
        <v>0</v>
      </c>
      <c r="M31" s="28"/>
    </row>
    <row r="32" spans="2:13" s="1" customFormat="1" ht="25.35" customHeight="1">
      <c r="B32" s="28"/>
      <c r="D32" s="86" t="s">
        <v>35</v>
      </c>
      <c r="I32" s="78"/>
      <c r="J32" s="78"/>
      <c r="K32" s="57">
        <f>ROUND(K98, 2)</f>
        <v>0</v>
      </c>
      <c r="M32" s="28"/>
    </row>
    <row r="33" spans="2:13" s="1" customFormat="1" ht="6.95" customHeight="1">
      <c r="B33" s="28"/>
      <c r="D33" s="44"/>
      <c r="E33" s="44"/>
      <c r="F33" s="44"/>
      <c r="G33" s="44"/>
      <c r="H33" s="44"/>
      <c r="I33" s="84"/>
      <c r="J33" s="84"/>
      <c r="K33" s="44"/>
      <c r="L33" s="44"/>
      <c r="M33" s="28"/>
    </row>
    <row r="34" spans="2:13" s="1" customFormat="1" ht="14.45" customHeight="1">
      <c r="B34" s="28"/>
      <c r="F34" s="31" t="s">
        <v>37</v>
      </c>
      <c r="I34" s="87" t="s">
        <v>36</v>
      </c>
      <c r="J34" s="78"/>
      <c r="K34" s="31" t="s">
        <v>38</v>
      </c>
      <c r="M34" s="28"/>
    </row>
    <row r="35" spans="2:13" s="1" customFormat="1" ht="14.45" customHeight="1">
      <c r="B35" s="28"/>
      <c r="D35" s="24" t="s">
        <v>39</v>
      </c>
      <c r="E35" s="24" t="s">
        <v>40</v>
      </c>
      <c r="F35" s="85">
        <f>ROUND((SUM(BE98:BE269)),  2)</f>
        <v>0</v>
      </c>
      <c r="I35" s="88">
        <v>0.21</v>
      </c>
      <c r="J35" s="78"/>
      <c r="K35" s="85">
        <f>ROUND(((SUM(BE98:BE269))*I35),  2)</f>
        <v>0</v>
      </c>
      <c r="M35" s="28"/>
    </row>
    <row r="36" spans="2:13" s="1" customFormat="1" ht="14.45" customHeight="1">
      <c r="B36" s="28"/>
      <c r="E36" s="24" t="s">
        <v>41</v>
      </c>
      <c r="F36" s="85">
        <f>ROUND((SUM(BF98:BF269)),  2)</f>
        <v>0</v>
      </c>
      <c r="I36" s="88">
        <v>0.15</v>
      </c>
      <c r="J36" s="78"/>
      <c r="K36" s="85">
        <f>ROUND(((SUM(BF98:BF269))*I36),  2)</f>
        <v>0</v>
      </c>
      <c r="M36" s="28"/>
    </row>
    <row r="37" spans="2:13" s="1" customFormat="1" ht="14.45" hidden="1" customHeight="1">
      <c r="B37" s="28"/>
      <c r="E37" s="24" t="s">
        <v>42</v>
      </c>
      <c r="F37" s="85">
        <f>ROUND((SUM(BG98:BG269)),  2)</f>
        <v>0</v>
      </c>
      <c r="I37" s="88">
        <v>0.21</v>
      </c>
      <c r="J37" s="78"/>
      <c r="K37" s="85">
        <f>0</f>
        <v>0</v>
      </c>
      <c r="M37" s="28"/>
    </row>
    <row r="38" spans="2:13" s="1" customFormat="1" ht="14.45" hidden="1" customHeight="1">
      <c r="B38" s="28"/>
      <c r="E38" s="24" t="s">
        <v>43</v>
      </c>
      <c r="F38" s="85">
        <f>ROUND((SUM(BH98:BH269)),  2)</f>
        <v>0</v>
      </c>
      <c r="I38" s="88">
        <v>0.15</v>
      </c>
      <c r="J38" s="78"/>
      <c r="K38" s="85">
        <f>0</f>
        <v>0</v>
      </c>
      <c r="M38" s="28"/>
    </row>
    <row r="39" spans="2:13" s="1" customFormat="1" ht="14.45" hidden="1" customHeight="1">
      <c r="B39" s="28"/>
      <c r="E39" s="24" t="s">
        <v>44</v>
      </c>
      <c r="F39" s="85">
        <f>ROUND((SUM(BI98:BI269)),  2)</f>
        <v>0</v>
      </c>
      <c r="I39" s="88">
        <v>0</v>
      </c>
      <c r="J39" s="78"/>
      <c r="K39" s="85">
        <f>0</f>
        <v>0</v>
      </c>
      <c r="M39" s="28"/>
    </row>
    <row r="40" spans="2:13" s="1" customFormat="1" ht="6.95" customHeight="1">
      <c r="B40" s="28"/>
      <c r="I40" s="78"/>
      <c r="J40" s="78"/>
      <c r="M40" s="28"/>
    </row>
    <row r="41" spans="2:13" s="1" customFormat="1" ht="25.35" customHeight="1">
      <c r="B41" s="28"/>
      <c r="C41" s="89"/>
      <c r="D41" s="90" t="s">
        <v>45</v>
      </c>
      <c r="E41" s="48"/>
      <c r="F41" s="48"/>
      <c r="G41" s="91" t="s">
        <v>46</v>
      </c>
      <c r="H41" s="92" t="s">
        <v>47</v>
      </c>
      <c r="I41" s="93"/>
      <c r="J41" s="93"/>
      <c r="K41" s="94">
        <f>SUM(K32:K39)</f>
        <v>0</v>
      </c>
      <c r="L41" s="95"/>
      <c r="M41" s="28"/>
    </row>
    <row r="42" spans="2:13" s="1" customFormat="1" ht="14.45" customHeight="1">
      <c r="B42" s="37"/>
      <c r="C42" s="38"/>
      <c r="D42" s="38"/>
      <c r="E42" s="38"/>
      <c r="F42" s="38"/>
      <c r="G42" s="38"/>
      <c r="H42" s="38"/>
      <c r="I42" s="96"/>
      <c r="J42" s="96"/>
      <c r="K42" s="38"/>
      <c r="L42" s="38"/>
      <c r="M42" s="28"/>
    </row>
    <row r="46" spans="2:13" s="1" customFormat="1" ht="6.95" customHeight="1">
      <c r="B46" s="39"/>
      <c r="C46" s="40"/>
      <c r="D46" s="40"/>
      <c r="E46" s="40"/>
      <c r="F46" s="40"/>
      <c r="G46" s="40"/>
      <c r="H46" s="40"/>
      <c r="I46" s="97"/>
      <c r="J46" s="97"/>
      <c r="K46" s="40"/>
      <c r="L46" s="40"/>
      <c r="M46" s="28"/>
    </row>
    <row r="47" spans="2:13" s="1" customFormat="1" ht="24.95" customHeight="1">
      <c r="B47" s="28"/>
      <c r="C47" s="19" t="s">
        <v>88</v>
      </c>
      <c r="I47" s="78"/>
      <c r="J47" s="78"/>
      <c r="M47" s="28"/>
    </row>
    <row r="48" spans="2:13" s="1" customFormat="1" ht="6.95" customHeight="1">
      <c r="B48" s="28"/>
      <c r="I48" s="78"/>
      <c r="J48" s="78"/>
      <c r="M48" s="28"/>
    </row>
    <row r="49" spans="2:47" s="1" customFormat="1" ht="12" customHeight="1">
      <c r="B49" s="28"/>
      <c r="C49" s="24" t="s">
        <v>18</v>
      </c>
      <c r="I49" s="78"/>
      <c r="J49" s="78"/>
      <c r="M49" s="28"/>
    </row>
    <row r="50" spans="2:47" s="1" customFormat="1" ht="16.5" customHeight="1">
      <c r="B50" s="28"/>
      <c r="E50" s="299" t="str">
        <f>E7</f>
        <v>TACHOV - sportovní hala</v>
      </c>
      <c r="F50" s="300"/>
      <c r="G50" s="300"/>
      <c r="H50" s="300"/>
      <c r="I50" s="78"/>
      <c r="J50" s="78"/>
      <c r="M50" s="28"/>
    </row>
    <row r="51" spans="2:47" s="1" customFormat="1" ht="12" customHeight="1">
      <c r="B51" s="28"/>
      <c r="C51" s="24" t="s">
        <v>83</v>
      </c>
      <c r="I51" s="78"/>
      <c r="J51" s="78"/>
      <c r="M51" s="28"/>
    </row>
    <row r="52" spans="2:47" s="1" customFormat="1" ht="16.5" customHeight="1">
      <c r="B52" s="28"/>
      <c r="E52" s="276" t="str">
        <f>E9</f>
        <v>01 - Stavební úpravy</v>
      </c>
      <c r="F52" s="275"/>
      <c r="G52" s="275"/>
      <c r="H52" s="275"/>
      <c r="I52" s="78"/>
      <c r="J52" s="78"/>
      <c r="M52" s="28"/>
    </row>
    <row r="53" spans="2:47" s="1" customFormat="1" ht="6.95" customHeight="1">
      <c r="B53" s="28"/>
      <c r="I53" s="78"/>
      <c r="J53" s="78"/>
      <c r="M53" s="28"/>
    </row>
    <row r="54" spans="2:47" s="1" customFormat="1" ht="12" customHeight="1">
      <c r="B54" s="28"/>
      <c r="C54" s="24" t="s">
        <v>22</v>
      </c>
      <c r="F54" s="15" t="str">
        <f>F12</f>
        <v>Tachov</v>
      </c>
      <c r="I54" s="79" t="s">
        <v>24</v>
      </c>
      <c r="J54" s="81" t="str">
        <f>IF(J12="","",J12)</f>
        <v>19. 12. 2018</v>
      </c>
      <c r="M54" s="28"/>
    </row>
    <row r="55" spans="2:47" s="1" customFormat="1" ht="6.95" customHeight="1">
      <c r="B55" s="28"/>
      <c r="I55" s="78"/>
      <c r="J55" s="78"/>
      <c r="M55" s="28"/>
    </row>
    <row r="56" spans="2:47" s="1" customFormat="1" ht="13.7" customHeight="1">
      <c r="B56" s="28"/>
      <c r="C56" s="24" t="s">
        <v>26</v>
      </c>
      <c r="F56" s="15" t="str">
        <f>E15</f>
        <v xml:space="preserve"> </v>
      </c>
      <c r="I56" s="79" t="s">
        <v>31</v>
      </c>
      <c r="J56" s="98" t="str">
        <f>E21</f>
        <v xml:space="preserve"> </v>
      </c>
      <c r="M56" s="28"/>
    </row>
    <row r="57" spans="2:47" s="1" customFormat="1" ht="13.7" customHeight="1">
      <c r="B57" s="28"/>
      <c r="C57" s="24" t="s">
        <v>29</v>
      </c>
      <c r="F57" s="15" t="str">
        <f>IF(E18="","",E18)</f>
        <v>Vyplň údaj</v>
      </c>
      <c r="I57" s="79" t="s">
        <v>32</v>
      </c>
      <c r="J57" s="98" t="str">
        <f>E24</f>
        <v xml:space="preserve"> </v>
      </c>
      <c r="M57" s="28"/>
    </row>
    <row r="58" spans="2:47" s="1" customFormat="1" ht="10.35" customHeight="1">
      <c r="B58" s="28"/>
      <c r="I58" s="78"/>
      <c r="J58" s="78"/>
      <c r="M58" s="28"/>
    </row>
    <row r="59" spans="2:47" s="1" customFormat="1" ht="29.25" customHeight="1">
      <c r="B59" s="28"/>
      <c r="C59" s="99" t="s">
        <v>89</v>
      </c>
      <c r="D59" s="89"/>
      <c r="E59" s="89"/>
      <c r="F59" s="89"/>
      <c r="G59" s="89"/>
      <c r="H59" s="89"/>
      <c r="I59" s="100" t="s">
        <v>90</v>
      </c>
      <c r="J59" s="100" t="s">
        <v>91</v>
      </c>
      <c r="K59" s="101" t="s">
        <v>92</v>
      </c>
      <c r="L59" s="89"/>
      <c r="M59" s="28"/>
    </row>
    <row r="60" spans="2:47" s="1" customFormat="1" ht="10.35" customHeight="1">
      <c r="B60" s="28"/>
      <c r="I60" s="78"/>
      <c r="J60" s="78"/>
      <c r="M60" s="28"/>
    </row>
    <row r="61" spans="2:47" s="1" customFormat="1" ht="22.9" customHeight="1">
      <c r="B61" s="28"/>
      <c r="C61" s="102" t="s">
        <v>69</v>
      </c>
      <c r="I61" s="103">
        <f t="shared" ref="I61:J63" si="0">Q98</f>
        <v>0</v>
      </c>
      <c r="J61" s="103">
        <f t="shared" si="0"/>
        <v>0</v>
      </c>
      <c r="K61" s="57">
        <f>K98</f>
        <v>0</v>
      </c>
      <c r="M61" s="28"/>
      <c r="AU61" s="15" t="s">
        <v>93</v>
      </c>
    </row>
    <row r="62" spans="2:47" s="7" customFormat="1" ht="24.95" customHeight="1">
      <c r="B62" s="104"/>
      <c r="D62" s="105" t="s">
        <v>94</v>
      </c>
      <c r="E62" s="106"/>
      <c r="F62" s="106"/>
      <c r="G62" s="106"/>
      <c r="H62" s="106"/>
      <c r="I62" s="107">
        <f t="shared" si="0"/>
        <v>0</v>
      </c>
      <c r="J62" s="107">
        <f t="shared" si="0"/>
        <v>0</v>
      </c>
      <c r="K62" s="108">
        <f>K99</f>
        <v>0</v>
      </c>
      <c r="M62" s="104"/>
    </row>
    <row r="63" spans="2:47" s="8" customFormat="1" ht="19.899999999999999" customHeight="1">
      <c r="B63" s="109"/>
      <c r="D63" s="110" t="s">
        <v>95</v>
      </c>
      <c r="E63" s="111"/>
      <c r="F63" s="111"/>
      <c r="G63" s="111"/>
      <c r="H63" s="111"/>
      <c r="I63" s="112">
        <f t="shared" si="0"/>
        <v>0</v>
      </c>
      <c r="J63" s="112">
        <f t="shared" si="0"/>
        <v>0</v>
      </c>
      <c r="K63" s="113">
        <f>K100</f>
        <v>0</v>
      </c>
      <c r="M63" s="109"/>
    </row>
    <row r="64" spans="2:47" s="8" customFormat="1" ht="19.899999999999999" customHeight="1">
      <c r="B64" s="109"/>
      <c r="D64" s="110" t="s">
        <v>96</v>
      </c>
      <c r="E64" s="111"/>
      <c r="F64" s="111"/>
      <c r="G64" s="111"/>
      <c r="H64" s="111"/>
      <c r="I64" s="112">
        <f>Q110</f>
        <v>0</v>
      </c>
      <c r="J64" s="112">
        <f>R110</f>
        <v>0</v>
      </c>
      <c r="K64" s="113">
        <f>K110</f>
        <v>0</v>
      </c>
      <c r="M64" s="109"/>
    </row>
    <row r="65" spans="2:13" s="8" customFormat="1" ht="19.899999999999999" customHeight="1">
      <c r="B65" s="109"/>
      <c r="D65" s="110" t="s">
        <v>97</v>
      </c>
      <c r="E65" s="111"/>
      <c r="F65" s="111"/>
      <c r="G65" s="111"/>
      <c r="H65" s="111"/>
      <c r="I65" s="112">
        <f>Q136</f>
        <v>0</v>
      </c>
      <c r="J65" s="112">
        <f>R136</f>
        <v>0</v>
      </c>
      <c r="K65" s="113">
        <f>K136</f>
        <v>0</v>
      </c>
      <c r="M65" s="109"/>
    </row>
    <row r="66" spans="2:13" s="8" customFormat="1" ht="19.899999999999999" customHeight="1">
      <c r="B66" s="109"/>
      <c r="D66" s="110" t="s">
        <v>98</v>
      </c>
      <c r="E66" s="111"/>
      <c r="F66" s="111"/>
      <c r="G66" s="111"/>
      <c r="H66" s="111"/>
      <c r="I66" s="112">
        <f>Q146</f>
        <v>0</v>
      </c>
      <c r="J66" s="112">
        <f>R146</f>
        <v>0</v>
      </c>
      <c r="K66" s="113">
        <f>K146</f>
        <v>0</v>
      </c>
      <c r="M66" s="109"/>
    </row>
    <row r="67" spans="2:13" s="7" customFormat="1" ht="24.95" customHeight="1">
      <c r="B67" s="104"/>
      <c r="D67" s="105" t="s">
        <v>99</v>
      </c>
      <c r="E67" s="106"/>
      <c r="F67" s="106"/>
      <c r="G67" s="106"/>
      <c r="H67" s="106"/>
      <c r="I67" s="107">
        <f>Q149</f>
        <v>0</v>
      </c>
      <c r="J67" s="107">
        <f>R149</f>
        <v>0</v>
      </c>
      <c r="K67" s="108">
        <f>K149</f>
        <v>0</v>
      </c>
      <c r="M67" s="104"/>
    </row>
    <row r="68" spans="2:13" s="8" customFormat="1" ht="19.899999999999999" customHeight="1">
      <c r="B68" s="109"/>
      <c r="D68" s="110" t="s">
        <v>100</v>
      </c>
      <c r="E68" s="111"/>
      <c r="F68" s="111"/>
      <c r="G68" s="111"/>
      <c r="H68" s="111"/>
      <c r="I68" s="112">
        <f>Q150</f>
        <v>0</v>
      </c>
      <c r="J68" s="112">
        <f>R150</f>
        <v>0</v>
      </c>
      <c r="K68" s="113">
        <f>K150</f>
        <v>0</v>
      </c>
      <c r="M68" s="109"/>
    </row>
    <row r="69" spans="2:13" s="8" customFormat="1" ht="19.899999999999999" customHeight="1">
      <c r="B69" s="109"/>
      <c r="D69" s="110" t="s">
        <v>101</v>
      </c>
      <c r="E69" s="111"/>
      <c r="F69" s="111"/>
      <c r="G69" s="111"/>
      <c r="H69" s="111"/>
      <c r="I69" s="112">
        <f>Q162</f>
        <v>0</v>
      </c>
      <c r="J69" s="112">
        <f>R162</f>
        <v>0</v>
      </c>
      <c r="K69" s="113">
        <f>K162</f>
        <v>0</v>
      </c>
      <c r="M69" s="109"/>
    </row>
    <row r="70" spans="2:13" s="8" customFormat="1" ht="19.899999999999999" customHeight="1">
      <c r="B70" s="109"/>
      <c r="D70" s="110" t="s">
        <v>102</v>
      </c>
      <c r="E70" s="111"/>
      <c r="F70" s="111"/>
      <c r="G70" s="111"/>
      <c r="H70" s="111"/>
      <c r="I70" s="112">
        <f>Q178</f>
        <v>0</v>
      </c>
      <c r="J70" s="112">
        <f>R178</f>
        <v>0</v>
      </c>
      <c r="K70" s="113">
        <f>K178</f>
        <v>0</v>
      </c>
      <c r="M70" s="109"/>
    </row>
    <row r="71" spans="2:13" s="8" customFormat="1" ht="19.899999999999999" customHeight="1">
      <c r="B71" s="109"/>
      <c r="D71" s="110" t="s">
        <v>103</v>
      </c>
      <c r="E71" s="111"/>
      <c r="F71" s="111"/>
      <c r="G71" s="111"/>
      <c r="H71" s="111"/>
      <c r="I71" s="112">
        <f>Q213</f>
        <v>0</v>
      </c>
      <c r="J71" s="112">
        <f>R213</f>
        <v>0</v>
      </c>
      <c r="K71" s="113">
        <f>K213</f>
        <v>0</v>
      </c>
      <c r="M71" s="109"/>
    </row>
    <row r="72" spans="2:13" s="8" customFormat="1" ht="19.899999999999999" customHeight="1">
      <c r="B72" s="109"/>
      <c r="D72" s="110" t="s">
        <v>104</v>
      </c>
      <c r="E72" s="111"/>
      <c r="F72" s="111"/>
      <c r="G72" s="111"/>
      <c r="H72" s="111"/>
      <c r="I72" s="112">
        <f>Q221</f>
        <v>0</v>
      </c>
      <c r="J72" s="112">
        <f>R221</f>
        <v>0</v>
      </c>
      <c r="K72" s="113">
        <f>K221</f>
        <v>0</v>
      </c>
      <c r="M72" s="109"/>
    </row>
    <row r="73" spans="2:13" s="8" customFormat="1" ht="19.899999999999999" customHeight="1">
      <c r="B73" s="109"/>
      <c r="D73" s="110" t="s">
        <v>105</v>
      </c>
      <c r="E73" s="111"/>
      <c r="F73" s="111"/>
      <c r="G73" s="111"/>
      <c r="H73" s="111"/>
      <c r="I73" s="112">
        <f>Q244</f>
        <v>0</v>
      </c>
      <c r="J73" s="112">
        <f>R244</f>
        <v>0</v>
      </c>
      <c r="K73" s="113">
        <f>K244</f>
        <v>0</v>
      </c>
      <c r="M73" s="109"/>
    </row>
    <row r="74" spans="2:13" s="8" customFormat="1" ht="19.899999999999999" customHeight="1">
      <c r="B74" s="109"/>
      <c r="D74" s="110" t="s">
        <v>106</v>
      </c>
      <c r="E74" s="111"/>
      <c r="F74" s="111"/>
      <c r="G74" s="111"/>
      <c r="H74" s="111"/>
      <c r="I74" s="112">
        <f>Q251</f>
        <v>0</v>
      </c>
      <c r="J74" s="112">
        <f>R251</f>
        <v>0</v>
      </c>
      <c r="K74" s="113">
        <f>K251</f>
        <v>0</v>
      </c>
      <c r="M74" s="109"/>
    </row>
    <row r="75" spans="2:13" s="7" customFormat="1" ht="24.95" customHeight="1">
      <c r="B75" s="104"/>
      <c r="D75" s="105" t="s">
        <v>107</v>
      </c>
      <c r="E75" s="106"/>
      <c r="F75" s="106"/>
      <c r="G75" s="106"/>
      <c r="H75" s="106"/>
      <c r="I75" s="107">
        <f>Q260</f>
        <v>0</v>
      </c>
      <c r="J75" s="107">
        <f>R260</f>
        <v>0</v>
      </c>
      <c r="K75" s="108">
        <f>K260</f>
        <v>0</v>
      </c>
      <c r="M75" s="104"/>
    </row>
    <row r="76" spans="2:13" s="8" customFormat="1" ht="19.899999999999999" customHeight="1">
      <c r="B76" s="109"/>
      <c r="D76" s="110" t="s">
        <v>108</v>
      </c>
      <c r="E76" s="111"/>
      <c r="F76" s="111"/>
      <c r="G76" s="111"/>
      <c r="H76" s="111"/>
      <c r="I76" s="112">
        <f>Q261</f>
        <v>0</v>
      </c>
      <c r="J76" s="112">
        <f>R261</f>
        <v>0</v>
      </c>
      <c r="K76" s="113">
        <f>K261</f>
        <v>0</v>
      </c>
      <c r="M76" s="109"/>
    </row>
    <row r="77" spans="2:13" s="8" customFormat="1" ht="19.899999999999999" customHeight="1">
      <c r="B77" s="109"/>
      <c r="D77" s="110" t="s">
        <v>109</v>
      </c>
      <c r="E77" s="111"/>
      <c r="F77" s="111"/>
      <c r="G77" s="111"/>
      <c r="H77" s="111"/>
      <c r="I77" s="112">
        <f>Q264</f>
        <v>0</v>
      </c>
      <c r="J77" s="112">
        <f>R264</f>
        <v>0</v>
      </c>
      <c r="K77" s="113">
        <f>K264</f>
        <v>0</v>
      </c>
      <c r="M77" s="109"/>
    </row>
    <row r="78" spans="2:13" s="8" customFormat="1" ht="19.899999999999999" customHeight="1">
      <c r="B78" s="109"/>
      <c r="D78" s="110" t="s">
        <v>110</v>
      </c>
      <c r="E78" s="111"/>
      <c r="F78" s="111"/>
      <c r="G78" s="111"/>
      <c r="H78" s="111"/>
      <c r="I78" s="112">
        <f>Q267</f>
        <v>0</v>
      </c>
      <c r="J78" s="112">
        <f>R267</f>
        <v>0</v>
      </c>
      <c r="K78" s="113">
        <f>K267</f>
        <v>0</v>
      </c>
      <c r="M78" s="109"/>
    </row>
    <row r="79" spans="2:13" s="1" customFormat="1" ht="21.75" customHeight="1">
      <c r="B79" s="28"/>
      <c r="I79" s="78"/>
      <c r="J79" s="78"/>
      <c r="M79" s="28"/>
    </row>
    <row r="80" spans="2:13" s="1" customFormat="1" ht="6.95" customHeight="1">
      <c r="B80" s="37"/>
      <c r="C80" s="38"/>
      <c r="D80" s="38"/>
      <c r="E80" s="38"/>
      <c r="F80" s="38"/>
      <c r="G80" s="38"/>
      <c r="H80" s="38"/>
      <c r="I80" s="96"/>
      <c r="J80" s="96"/>
      <c r="K80" s="38"/>
      <c r="L80" s="38"/>
      <c r="M80" s="28"/>
    </row>
    <row r="84" spans="2:13" s="1" customFormat="1" ht="6.95" customHeight="1">
      <c r="B84" s="39"/>
      <c r="C84" s="40"/>
      <c r="D84" s="40"/>
      <c r="E84" s="40"/>
      <c r="F84" s="40"/>
      <c r="G84" s="40"/>
      <c r="H84" s="40"/>
      <c r="I84" s="97"/>
      <c r="J84" s="97"/>
      <c r="K84" s="40"/>
      <c r="L84" s="40"/>
      <c r="M84" s="28"/>
    </row>
    <row r="85" spans="2:13" s="1" customFormat="1" ht="24.95" customHeight="1">
      <c r="B85" s="28"/>
      <c r="C85" s="19" t="s">
        <v>111</v>
      </c>
      <c r="I85" s="78"/>
      <c r="J85" s="78"/>
      <c r="M85" s="28"/>
    </row>
    <row r="86" spans="2:13" s="1" customFormat="1" ht="6.95" customHeight="1">
      <c r="B86" s="28"/>
      <c r="I86" s="78"/>
      <c r="J86" s="78"/>
      <c r="M86" s="28"/>
    </row>
    <row r="87" spans="2:13" s="1" customFormat="1" ht="12" customHeight="1">
      <c r="B87" s="28"/>
      <c r="C87" s="24" t="s">
        <v>18</v>
      </c>
      <c r="I87" s="78"/>
      <c r="J87" s="78"/>
      <c r="M87" s="28"/>
    </row>
    <row r="88" spans="2:13" s="1" customFormat="1" ht="16.5" customHeight="1">
      <c r="B88" s="28"/>
      <c r="E88" s="299" t="str">
        <f>E7</f>
        <v>TACHOV - sportovní hala</v>
      </c>
      <c r="F88" s="300"/>
      <c r="G88" s="300"/>
      <c r="H88" s="300"/>
      <c r="I88" s="78"/>
      <c r="J88" s="78"/>
      <c r="M88" s="28"/>
    </row>
    <row r="89" spans="2:13" s="1" customFormat="1" ht="12" customHeight="1">
      <c r="B89" s="28"/>
      <c r="C89" s="24" t="s">
        <v>83</v>
      </c>
      <c r="I89" s="78"/>
      <c r="J89" s="78"/>
      <c r="M89" s="28"/>
    </row>
    <row r="90" spans="2:13" s="1" customFormat="1" ht="16.5" customHeight="1">
      <c r="B90" s="28"/>
      <c r="E90" s="276" t="str">
        <f>E9</f>
        <v>01 - Stavební úpravy</v>
      </c>
      <c r="F90" s="275"/>
      <c r="G90" s="275"/>
      <c r="H90" s="275"/>
      <c r="I90" s="78"/>
      <c r="J90" s="78"/>
      <c r="M90" s="28"/>
    </row>
    <row r="91" spans="2:13" s="1" customFormat="1" ht="6.95" customHeight="1">
      <c r="B91" s="28"/>
      <c r="I91" s="78"/>
      <c r="J91" s="78"/>
      <c r="M91" s="28"/>
    </row>
    <row r="92" spans="2:13" s="1" customFormat="1" ht="12" customHeight="1">
      <c r="B92" s="28"/>
      <c r="C92" s="24" t="s">
        <v>22</v>
      </c>
      <c r="F92" s="15" t="str">
        <f>F12</f>
        <v>Tachov</v>
      </c>
      <c r="I92" s="79" t="s">
        <v>24</v>
      </c>
      <c r="J92" s="81" t="str">
        <f>IF(J12="","",J12)</f>
        <v>19. 12. 2018</v>
      </c>
      <c r="M92" s="28"/>
    </row>
    <row r="93" spans="2:13" s="1" customFormat="1" ht="6.95" customHeight="1">
      <c r="B93" s="28"/>
      <c r="I93" s="78"/>
      <c r="J93" s="78"/>
      <c r="M93" s="28"/>
    </row>
    <row r="94" spans="2:13" s="1" customFormat="1" ht="13.7" customHeight="1">
      <c r="B94" s="28"/>
      <c r="C94" s="24" t="s">
        <v>26</v>
      </c>
      <c r="F94" s="15" t="str">
        <f>E15</f>
        <v xml:space="preserve"> </v>
      </c>
      <c r="I94" s="79" t="s">
        <v>31</v>
      </c>
      <c r="J94" s="98" t="str">
        <f>E21</f>
        <v xml:space="preserve"> </v>
      </c>
      <c r="M94" s="28"/>
    </row>
    <row r="95" spans="2:13" s="1" customFormat="1" ht="13.7" customHeight="1">
      <c r="B95" s="28"/>
      <c r="C95" s="24" t="s">
        <v>29</v>
      </c>
      <c r="F95" s="15" t="str">
        <f>IF(E18="","",E18)</f>
        <v>Vyplň údaj</v>
      </c>
      <c r="I95" s="79" t="s">
        <v>32</v>
      </c>
      <c r="J95" s="98" t="str">
        <f>E24</f>
        <v xml:space="preserve"> </v>
      </c>
      <c r="M95" s="28"/>
    </row>
    <row r="96" spans="2:13" s="1" customFormat="1" ht="10.35" customHeight="1">
      <c r="B96" s="28"/>
      <c r="I96" s="78"/>
      <c r="J96" s="78"/>
      <c r="M96" s="28"/>
    </row>
    <row r="97" spans="2:65" s="9" customFormat="1" ht="29.25" customHeight="1">
      <c r="B97" s="114"/>
      <c r="C97" s="115" t="s">
        <v>112</v>
      </c>
      <c r="D97" s="116" t="s">
        <v>54</v>
      </c>
      <c r="E97" s="116" t="s">
        <v>50</v>
      </c>
      <c r="F97" s="116" t="s">
        <v>51</v>
      </c>
      <c r="G97" s="116" t="s">
        <v>113</v>
      </c>
      <c r="H97" s="116" t="s">
        <v>114</v>
      </c>
      <c r="I97" s="117" t="s">
        <v>115</v>
      </c>
      <c r="J97" s="117" t="s">
        <v>116</v>
      </c>
      <c r="K97" s="116" t="s">
        <v>92</v>
      </c>
      <c r="L97" s="118" t="s">
        <v>117</v>
      </c>
      <c r="M97" s="114"/>
      <c r="N97" s="50" t="s">
        <v>3</v>
      </c>
      <c r="O97" s="51" t="s">
        <v>39</v>
      </c>
      <c r="P97" s="51" t="s">
        <v>118</v>
      </c>
      <c r="Q97" s="51" t="s">
        <v>119</v>
      </c>
      <c r="R97" s="51" t="s">
        <v>120</v>
      </c>
      <c r="S97" s="51" t="s">
        <v>121</v>
      </c>
      <c r="T97" s="51" t="s">
        <v>122</v>
      </c>
      <c r="U97" s="51" t="s">
        <v>123</v>
      </c>
      <c r="V97" s="51" t="s">
        <v>124</v>
      </c>
      <c r="W97" s="51" t="s">
        <v>125</v>
      </c>
      <c r="X97" s="52" t="s">
        <v>126</v>
      </c>
    </row>
    <row r="98" spans="2:65" s="1" customFormat="1" ht="22.9" customHeight="1">
      <c r="B98" s="28"/>
      <c r="C98" s="55" t="s">
        <v>127</v>
      </c>
      <c r="I98" s="78"/>
      <c r="J98" s="78"/>
      <c r="K98" s="119">
        <f>BK98</f>
        <v>0</v>
      </c>
      <c r="M98" s="28"/>
      <c r="N98" s="53"/>
      <c r="O98" s="44"/>
      <c r="P98" s="44"/>
      <c r="Q98" s="120">
        <f>Q99+Q149+Q260</f>
        <v>0</v>
      </c>
      <c r="R98" s="120">
        <f>R99+R149+R260</f>
        <v>0</v>
      </c>
      <c r="S98" s="44"/>
      <c r="T98" s="121">
        <f>T99+T149+T260</f>
        <v>0</v>
      </c>
      <c r="U98" s="44"/>
      <c r="V98" s="121">
        <f>V99+V149+V260</f>
        <v>24.847334669999999</v>
      </c>
      <c r="W98" s="44"/>
      <c r="X98" s="122">
        <f>X99+X149+X260</f>
        <v>40.266027519999994</v>
      </c>
      <c r="AT98" s="15" t="s">
        <v>70</v>
      </c>
      <c r="AU98" s="15" t="s">
        <v>93</v>
      </c>
      <c r="BK98" s="123">
        <f>BK99+BK149+BK260</f>
        <v>0</v>
      </c>
    </row>
    <row r="99" spans="2:65" s="10" customFormat="1" ht="25.9" customHeight="1">
      <c r="B99" s="124"/>
      <c r="D99" s="125" t="s">
        <v>70</v>
      </c>
      <c r="E99" s="126" t="s">
        <v>128</v>
      </c>
      <c r="F99" s="126" t="s">
        <v>129</v>
      </c>
      <c r="I99" s="127"/>
      <c r="J99" s="127"/>
      <c r="K99" s="128">
        <f>BK99</f>
        <v>0</v>
      </c>
      <c r="M99" s="124"/>
      <c r="N99" s="129"/>
      <c r="O99" s="130"/>
      <c r="P99" s="130"/>
      <c r="Q99" s="131">
        <f>Q100+Q110+Q136+Q146</f>
        <v>0</v>
      </c>
      <c r="R99" s="131">
        <f>R100+R110+R136+R146</f>
        <v>0</v>
      </c>
      <c r="S99" s="130"/>
      <c r="T99" s="132">
        <f>T100+T110+T136+T146</f>
        <v>0</v>
      </c>
      <c r="U99" s="130"/>
      <c r="V99" s="132">
        <f>V100+V110+V136+V146</f>
        <v>1.4054552800000002</v>
      </c>
      <c r="W99" s="130"/>
      <c r="X99" s="133">
        <f>X100+X110+X136+X146</f>
        <v>0.378</v>
      </c>
      <c r="AR99" s="125" t="s">
        <v>79</v>
      </c>
      <c r="AT99" s="134" t="s">
        <v>70</v>
      </c>
      <c r="AU99" s="134" t="s">
        <v>71</v>
      </c>
      <c r="AY99" s="125" t="s">
        <v>130</v>
      </c>
      <c r="BK99" s="135">
        <f>BK100+BK110+BK136+BK146</f>
        <v>0</v>
      </c>
    </row>
    <row r="100" spans="2:65" s="10" customFormat="1" ht="22.9" customHeight="1">
      <c r="B100" s="124"/>
      <c r="D100" s="125" t="s">
        <v>70</v>
      </c>
      <c r="E100" s="136" t="s">
        <v>131</v>
      </c>
      <c r="F100" s="136" t="s">
        <v>132</v>
      </c>
      <c r="I100" s="127"/>
      <c r="J100" s="127"/>
      <c r="K100" s="137">
        <f>BK100</f>
        <v>0</v>
      </c>
      <c r="M100" s="124"/>
      <c r="N100" s="129"/>
      <c r="O100" s="130"/>
      <c r="P100" s="130"/>
      <c r="Q100" s="131">
        <f>SUM(Q101:Q109)</f>
        <v>0</v>
      </c>
      <c r="R100" s="131">
        <f>SUM(R101:R109)</f>
        <v>0</v>
      </c>
      <c r="S100" s="130"/>
      <c r="T100" s="132">
        <f>SUM(T101:T109)</f>
        <v>0</v>
      </c>
      <c r="U100" s="130"/>
      <c r="V100" s="132">
        <f>SUM(V101:V109)</f>
        <v>1.3114920000000001</v>
      </c>
      <c r="W100" s="130"/>
      <c r="X100" s="133">
        <f>SUM(X101:X109)</f>
        <v>0</v>
      </c>
      <c r="AR100" s="125" t="s">
        <v>79</v>
      </c>
      <c r="AT100" s="134" t="s">
        <v>70</v>
      </c>
      <c r="AU100" s="134" t="s">
        <v>79</v>
      </c>
      <c r="AY100" s="125" t="s">
        <v>130</v>
      </c>
      <c r="BK100" s="135">
        <f>SUM(BK101:BK109)</f>
        <v>0</v>
      </c>
    </row>
    <row r="101" spans="2:65" s="1" customFormat="1" ht="22.5" customHeight="1">
      <c r="B101" s="138"/>
      <c r="C101" s="139" t="s">
        <v>133</v>
      </c>
      <c r="D101" s="139" t="s">
        <v>134</v>
      </c>
      <c r="E101" s="140" t="s">
        <v>135</v>
      </c>
      <c r="F101" s="141" t="s">
        <v>136</v>
      </c>
      <c r="G101" s="142" t="s">
        <v>137</v>
      </c>
      <c r="H101" s="143">
        <v>42</v>
      </c>
      <c r="I101" s="144"/>
      <c r="J101" s="144"/>
      <c r="K101" s="145">
        <f>ROUND(P101*H101,2)</f>
        <v>0</v>
      </c>
      <c r="L101" s="141" t="s">
        <v>138</v>
      </c>
      <c r="M101" s="28"/>
      <c r="N101" s="146" t="s">
        <v>3</v>
      </c>
      <c r="O101" s="147" t="s">
        <v>40</v>
      </c>
      <c r="P101" s="148">
        <f>I101+J101</f>
        <v>0</v>
      </c>
      <c r="Q101" s="148">
        <f>ROUND(I101*H101,2)</f>
        <v>0</v>
      </c>
      <c r="R101" s="148">
        <f>ROUND(J101*H101,2)</f>
        <v>0</v>
      </c>
      <c r="S101" s="46"/>
      <c r="T101" s="149">
        <f>S101*H101</f>
        <v>0</v>
      </c>
      <c r="U101" s="149">
        <v>2.8400000000000002E-2</v>
      </c>
      <c r="V101" s="149">
        <f>U101*H101</f>
        <v>1.1928000000000001</v>
      </c>
      <c r="W101" s="149">
        <v>0</v>
      </c>
      <c r="X101" s="150">
        <f>W101*H101</f>
        <v>0</v>
      </c>
      <c r="AR101" s="15" t="s">
        <v>139</v>
      </c>
      <c r="AT101" s="15" t="s">
        <v>134</v>
      </c>
      <c r="AU101" s="15" t="s">
        <v>81</v>
      </c>
      <c r="AY101" s="15" t="s">
        <v>130</v>
      </c>
      <c r="BE101" s="151">
        <f>IF(O101="základní",K101,0)</f>
        <v>0</v>
      </c>
      <c r="BF101" s="151">
        <f>IF(O101="snížená",K101,0)</f>
        <v>0</v>
      </c>
      <c r="BG101" s="151">
        <f>IF(O101="zákl. přenesená",K101,0)</f>
        <v>0</v>
      </c>
      <c r="BH101" s="151">
        <f>IF(O101="sníž. přenesená",K101,0)</f>
        <v>0</v>
      </c>
      <c r="BI101" s="151">
        <f>IF(O101="nulová",K101,0)</f>
        <v>0</v>
      </c>
      <c r="BJ101" s="15" t="s">
        <v>79</v>
      </c>
      <c r="BK101" s="151">
        <f>ROUND(P101*H101,2)</f>
        <v>0</v>
      </c>
      <c r="BL101" s="15" t="s">
        <v>139</v>
      </c>
      <c r="BM101" s="15" t="s">
        <v>140</v>
      </c>
    </row>
    <row r="102" spans="2:65" s="1" customFormat="1" ht="29.25">
      <c r="B102" s="28"/>
      <c r="D102" s="152" t="s">
        <v>141</v>
      </c>
      <c r="F102" s="153" t="s">
        <v>142</v>
      </c>
      <c r="I102" s="78"/>
      <c r="J102" s="78"/>
      <c r="M102" s="28"/>
      <c r="N102" s="154"/>
      <c r="O102" s="46"/>
      <c r="P102" s="46"/>
      <c r="Q102" s="46"/>
      <c r="R102" s="46"/>
      <c r="S102" s="46"/>
      <c r="T102" s="46"/>
      <c r="U102" s="46"/>
      <c r="V102" s="46"/>
      <c r="W102" s="46"/>
      <c r="X102" s="47"/>
      <c r="AT102" s="15" t="s">
        <v>141</v>
      </c>
      <c r="AU102" s="15" t="s">
        <v>81</v>
      </c>
    </row>
    <row r="103" spans="2:65" s="11" customFormat="1" ht="11.25">
      <c r="B103" s="155"/>
      <c r="D103" s="152" t="s">
        <v>143</v>
      </c>
      <c r="E103" s="156" t="s">
        <v>3</v>
      </c>
      <c r="F103" s="157" t="s">
        <v>144</v>
      </c>
      <c r="H103" s="158">
        <v>42</v>
      </c>
      <c r="I103" s="159"/>
      <c r="J103" s="159"/>
      <c r="M103" s="155"/>
      <c r="N103" s="160"/>
      <c r="O103" s="161"/>
      <c r="P103" s="161"/>
      <c r="Q103" s="161"/>
      <c r="R103" s="161"/>
      <c r="S103" s="161"/>
      <c r="T103" s="161"/>
      <c r="U103" s="161"/>
      <c r="V103" s="161"/>
      <c r="W103" s="161"/>
      <c r="X103" s="162"/>
      <c r="AT103" s="156" t="s">
        <v>143</v>
      </c>
      <c r="AU103" s="156" t="s">
        <v>81</v>
      </c>
      <c r="AV103" s="11" t="s">
        <v>81</v>
      </c>
      <c r="AW103" s="11" t="s">
        <v>5</v>
      </c>
      <c r="AX103" s="11" t="s">
        <v>79</v>
      </c>
      <c r="AY103" s="156" t="s">
        <v>130</v>
      </c>
    </row>
    <row r="104" spans="2:65" s="1" customFormat="1" ht="16.5" customHeight="1">
      <c r="B104" s="138"/>
      <c r="C104" s="139" t="s">
        <v>145</v>
      </c>
      <c r="D104" s="139" t="s">
        <v>134</v>
      </c>
      <c r="E104" s="140" t="s">
        <v>146</v>
      </c>
      <c r="F104" s="141" t="s">
        <v>147</v>
      </c>
      <c r="G104" s="142" t="s">
        <v>137</v>
      </c>
      <c r="H104" s="143">
        <v>1.256</v>
      </c>
      <c r="I104" s="144"/>
      <c r="J104" s="144"/>
      <c r="K104" s="145">
        <f>ROUND(P104*H104,2)</f>
        <v>0</v>
      </c>
      <c r="L104" s="141" t="s">
        <v>138</v>
      </c>
      <c r="M104" s="28"/>
      <c r="N104" s="146" t="s">
        <v>3</v>
      </c>
      <c r="O104" s="147" t="s">
        <v>40</v>
      </c>
      <c r="P104" s="148">
        <f>I104+J104</f>
        <v>0</v>
      </c>
      <c r="Q104" s="148">
        <f>ROUND(I104*H104,2)</f>
        <v>0</v>
      </c>
      <c r="R104" s="148">
        <f>ROUND(J104*H104,2)</f>
        <v>0</v>
      </c>
      <c r="S104" s="46"/>
      <c r="T104" s="149">
        <f>S104*H104</f>
        <v>0</v>
      </c>
      <c r="U104" s="149">
        <v>9.4500000000000001E-2</v>
      </c>
      <c r="V104" s="149">
        <f>U104*H104</f>
        <v>0.11869200000000001</v>
      </c>
      <c r="W104" s="149">
        <v>0</v>
      </c>
      <c r="X104" s="150">
        <f>W104*H104</f>
        <v>0</v>
      </c>
      <c r="AR104" s="15" t="s">
        <v>139</v>
      </c>
      <c r="AT104" s="15" t="s">
        <v>134</v>
      </c>
      <c r="AU104" s="15" t="s">
        <v>81</v>
      </c>
      <c r="AY104" s="15" t="s">
        <v>130</v>
      </c>
      <c r="BE104" s="151">
        <f>IF(O104="základní",K104,0)</f>
        <v>0</v>
      </c>
      <c r="BF104" s="151">
        <f>IF(O104="snížená",K104,0)</f>
        <v>0</v>
      </c>
      <c r="BG104" s="151">
        <f>IF(O104="zákl. přenesená",K104,0)</f>
        <v>0</v>
      </c>
      <c r="BH104" s="151">
        <f>IF(O104="sníž. přenesená",K104,0)</f>
        <v>0</v>
      </c>
      <c r="BI104" s="151">
        <f>IF(O104="nulová",K104,0)</f>
        <v>0</v>
      </c>
      <c r="BJ104" s="15" t="s">
        <v>79</v>
      </c>
      <c r="BK104" s="151">
        <f>ROUND(P104*H104,2)</f>
        <v>0</v>
      </c>
      <c r="BL104" s="15" t="s">
        <v>139</v>
      </c>
      <c r="BM104" s="15" t="s">
        <v>148</v>
      </c>
    </row>
    <row r="105" spans="2:65" s="1" customFormat="1" ht="39">
      <c r="B105" s="28"/>
      <c r="D105" s="152" t="s">
        <v>141</v>
      </c>
      <c r="F105" s="153" t="s">
        <v>149</v>
      </c>
      <c r="I105" s="78"/>
      <c r="J105" s="78"/>
      <c r="M105" s="28"/>
      <c r="N105" s="154"/>
      <c r="O105" s="46"/>
      <c r="P105" s="46"/>
      <c r="Q105" s="46"/>
      <c r="R105" s="46"/>
      <c r="S105" s="46"/>
      <c r="T105" s="46"/>
      <c r="U105" s="46"/>
      <c r="V105" s="46"/>
      <c r="W105" s="46"/>
      <c r="X105" s="47"/>
      <c r="AT105" s="15" t="s">
        <v>141</v>
      </c>
      <c r="AU105" s="15" t="s">
        <v>81</v>
      </c>
    </row>
    <row r="106" spans="2:65" s="11" customFormat="1" ht="11.25">
      <c r="B106" s="155"/>
      <c r="D106" s="152" t="s">
        <v>143</v>
      </c>
      <c r="E106" s="156" t="s">
        <v>3</v>
      </c>
      <c r="F106" s="157" t="s">
        <v>150</v>
      </c>
      <c r="H106" s="158">
        <v>0.754</v>
      </c>
      <c r="I106" s="159"/>
      <c r="J106" s="159"/>
      <c r="M106" s="155"/>
      <c r="N106" s="160"/>
      <c r="O106" s="161"/>
      <c r="P106" s="161"/>
      <c r="Q106" s="161"/>
      <c r="R106" s="161"/>
      <c r="S106" s="161"/>
      <c r="T106" s="161"/>
      <c r="U106" s="161"/>
      <c r="V106" s="161"/>
      <c r="W106" s="161"/>
      <c r="X106" s="162"/>
      <c r="AT106" s="156" t="s">
        <v>143</v>
      </c>
      <c r="AU106" s="156" t="s">
        <v>81</v>
      </c>
      <c r="AV106" s="11" t="s">
        <v>81</v>
      </c>
      <c r="AW106" s="11" t="s">
        <v>5</v>
      </c>
      <c r="AX106" s="11" t="s">
        <v>71</v>
      </c>
      <c r="AY106" s="156" t="s">
        <v>130</v>
      </c>
    </row>
    <row r="107" spans="2:65" s="11" customFormat="1" ht="11.25">
      <c r="B107" s="155"/>
      <c r="D107" s="152" t="s">
        <v>143</v>
      </c>
      <c r="E107" s="156" t="s">
        <v>3</v>
      </c>
      <c r="F107" s="157" t="s">
        <v>151</v>
      </c>
      <c r="H107" s="158">
        <v>0.251</v>
      </c>
      <c r="I107" s="159"/>
      <c r="J107" s="159"/>
      <c r="M107" s="155"/>
      <c r="N107" s="160"/>
      <c r="O107" s="161"/>
      <c r="P107" s="161"/>
      <c r="Q107" s="161"/>
      <c r="R107" s="161"/>
      <c r="S107" s="161"/>
      <c r="T107" s="161"/>
      <c r="U107" s="161"/>
      <c r="V107" s="161"/>
      <c r="W107" s="161"/>
      <c r="X107" s="162"/>
      <c r="AT107" s="156" t="s">
        <v>143</v>
      </c>
      <c r="AU107" s="156" t="s">
        <v>81</v>
      </c>
      <c r="AV107" s="11" t="s">
        <v>81</v>
      </c>
      <c r="AW107" s="11" t="s">
        <v>5</v>
      </c>
      <c r="AX107" s="11" t="s">
        <v>71</v>
      </c>
      <c r="AY107" s="156" t="s">
        <v>130</v>
      </c>
    </row>
    <row r="108" spans="2:65" s="11" customFormat="1" ht="11.25">
      <c r="B108" s="155"/>
      <c r="D108" s="152" t="s">
        <v>143</v>
      </c>
      <c r="E108" s="156" t="s">
        <v>3</v>
      </c>
      <c r="F108" s="157" t="s">
        <v>152</v>
      </c>
      <c r="H108" s="158">
        <v>0.251</v>
      </c>
      <c r="I108" s="159"/>
      <c r="J108" s="159"/>
      <c r="M108" s="155"/>
      <c r="N108" s="160"/>
      <c r="O108" s="161"/>
      <c r="P108" s="161"/>
      <c r="Q108" s="161"/>
      <c r="R108" s="161"/>
      <c r="S108" s="161"/>
      <c r="T108" s="161"/>
      <c r="U108" s="161"/>
      <c r="V108" s="161"/>
      <c r="W108" s="161"/>
      <c r="X108" s="162"/>
      <c r="AT108" s="156" t="s">
        <v>143</v>
      </c>
      <c r="AU108" s="156" t="s">
        <v>81</v>
      </c>
      <c r="AV108" s="11" t="s">
        <v>81</v>
      </c>
      <c r="AW108" s="11" t="s">
        <v>5</v>
      </c>
      <c r="AX108" s="11" t="s">
        <v>71</v>
      </c>
      <c r="AY108" s="156" t="s">
        <v>130</v>
      </c>
    </row>
    <row r="109" spans="2:65" s="12" customFormat="1" ht="11.25">
      <c r="B109" s="163"/>
      <c r="D109" s="152" t="s">
        <v>143</v>
      </c>
      <c r="E109" s="164" t="s">
        <v>3</v>
      </c>
      <c r="F109" s="165" t="s">
        <v>153</v>
      </c>
      <c r="H109" s="166">
        <v>1.256</v>
      </c>
      <c r="I109" s="167"/>
      <c r="J109" s="167"/>
      <c r="M109" s="163"/>
      <c r="N109" s="168"/>
      <c r="O109" s="169"/>
      <c r="P109" s="169"/>
      <c r="Q109" s="169"/>
      <c r="R109" s="169"/>
      <c r="S109" s="169"/>
      <c r="T109" s="169"/>
      <c r="U109" s="169"/>
      <c r="V109" s="169"/>
      <c r="W109" s="169"/>
      <c r="X109" s="170"/>
      <c r="AT109" s="164" t="s">
        <v>143</v>
      </c>
      <c r="AU109" s="164" t="s">
        <v>81</v>
      </c>
      <c r="AV109" s="12" t="s">
        <v>139</v>
      </c>
      <c r="AW109" s="12" t="s">
        <v>5</v>
      </c>
      <c r="AX109" s="12" t="s">
        <v>79</v>
      </c>
      <c r="AY109" s="164" t="s">
        <v>130</v>
      </c>
    </row>
    <row r="110" spans="2:65" s="10" customFormat="1" ht="22.9" customHeight="1">
      <c r="B110" s="124"/>
      <c r="D110" s="125" t="s">
        <v>70</v>
      </c>
      <c r="E110" s="136" t="s">
        <v>154</v>
      </c>
      <c r="F110" s="136" t="s">
        <v>155</v>
      </c>
      <c r="I110" s="127"/>
      <c r="J110" s="127"/>
      <c r="K110" s="137">
        <f>BK110</f>
        <v>0</v>
      </c>
      <c r="M110" s="124"/>
      <c r="N110" s="129"/>
      <c r="O110" s="130"/>
      <c r="P110" s="130"/>
      <c r="Q110" s="131">
        <f>SUM(Q111:Q135)</f>
        <v>0</v>
      </c>
      <c r="R110" s="131">
        <f>SUM(R111:R135)</f>
        <v>0</v>
      </c>
      <c r="S110" s="130"/>
      <c r="T110" s="132">
        <f>SUM(T111:T135)</f>
        <v>0</v>
      </c>
      <c r="U110" s="130"/>
      <c r="V110" s="132">
        <f>SUM(V111:V135)</f>
        <v>9.396328000000001E-2</v>
      </c>
      <c r="W110" s="130"/>
      <c r="X110" s="133">
        <f>SUM(X111:X135)</f>
        <v>0.378</v>
      </c>
      <c r="AR110" s="125" t="s">
        <v>79</v>
      </c>
      <c r="AT110" s="134" t="s">
        <v>70</v>
      </c>
      <c r="AU110" s="134" t="s">
        <v>79</v>
      </c>
      <c r="AY110" s="125" t="s">
        <v>130</v>
      </c>
      <c r="BK110" s="135">
        <f>SUM(BK111:BK135)</f>
        <v>0</v>
      </c>
    </row>
    <row r="111" spans="2:65" s="1" customFormat="1" ht="22.5" customHeight="1">
      <c r="B111" s="138"/>
      <c r="C111" s="139" t="s">
        <v>156</v>
      </c>
      <c r="D111" s="139" t="s">
        <v>134</v>
      </c>
      <c r="E111" s="140" t="s">
        <v>157</v>
      </c>
      <c r="F111" s="141" t="s">
        <v>158</v>
      </c>
      <c r="G111" s="142" t="s">
        <v>137</v>
      </c>
      <c r="H111" s="143">
        <v>1030.1659999999999</v>
      </c>
      <c r="I111" s="144"/>
      <c r="J111" s="144"/>
      <c r="K111" s="145">
        <f>ROUND(P111*H111,2)</f>
        <v>0</v>
      </c>
      <c r="L111" s="141" t="s">
        <v>138</v>
      </c>
      <c r="M111" s="28"/>
      <c r="N111" s="146" t="s">
        <v>3</v>
      </c>
      <c r="O111" s="147" t="s">
        <v>40</v>
      </c>
      <c r="P111" s="148">
        <f>I111+J111</f>
        <v>0</v>
      </c>
      <c r="Q111" s="148">
        <f>ROUND(I111*H111,2)</f>
        <v>0</v>
      </c>
      <c r="R111" s="148">
        <f>ROUND(J111*H111,2)</f>
        <v>0</v>
      </c>
      <c r="S111" s="46"/>
      <c r="T111" s="149">
        <f>S111*H111</f>
        <v>0</v>
      </c>
      <c r="U111" s="149">
        <v>4.0000000000000003E-5</v>
      </c>
      <c r="V111" s="149">
        <f>U111*H111</f>
        <v>4.1206640000000003E-2</v>
      </c>
      <c r="W111" s="149">
        <v>0</v>
      </c>
      <c r="X111" s="150">
        <f>W111*H111</f>
        <v>0</v>
      </c>
      <c r="AR111" s="15" t="s">
        <v>139</v>
      </c>
      <c r="AT111" s="15" t="s">
        <v>134</v>
      </c>
      <c r="AU111" s="15" t="s">
        <v>81</v>
      </c>
      <c r="AY111" s="15" t="s">
        <v>130</v>
      </c>
      <c r="BE111" s="151">
        <f>IF(O111="základní",K111,0)</f>
        <v>0</v>
      </c>
      <c r="BF111" s="151">
        <f>IF(O111="snížená",K111,0)</f>
        <v>0</v>
      </c>
      <c r="BG111" s="151">
        <f>IF(O111="zákl. přenesená",K111,0)</f>
        <v>0</v>
      </c>
      <c r="BH111" s="151">
        <f>IF(O111="sníž. přenesená",K111,0)</f>
        <v>0</v>
      </c>
      <c r="BI111" s="151">
        <f>IF(O111="nulová",K111,0)</f>
        <v>0</v>
      </c>
      <c r="BJ111" s="15" t="s">
        <v>79</v>
      </c>
      <c r="BK111" s="151">
        <f>ROUND(P111*H111,2)</f>
        <v>0</v>
      </c>
      <c r="BL111" s="15" t="s">
        <v>139</v>
      </c>
      <c r="BM111" s="15" t="s">
        <v>159</v>
      </c>
    </row>
    <row r="112" spans="2:65" s="1" customFormat="1" ht="156">
      <c r="B112" s="28"/>
      <c r="D112" s="152" t="s">
        <v>141</v>
      </c>
      <c r="F112" s="153" t="s">
        <v>160</v>
      </c>
      <c r="I112" s="78"/>
      <c r="J112" s="78"/>
      <c r="M112" s="28"/>
      <c r="N112" s="154"/>
      <c r="O112" s="46"/>
      <c r="P112" s="46"/>
      <c r="Q112" s="46"/>
      <c r="R112" s="46"/>
      <c r="S112" s="46"/>
      <c r="T112" s="46"/>
      <c r="U112" s="46"/>
      <c r="V112" s="46"/>
      <c r="W112" s="46"/>
      <c r="X112" s="47"/>
      <c r="AT112" s="15" t="s">
        <v>141</v>
      </c>
      <c r="AU112" s="15" t="s">
        <v>81</v>
      </c>
    </row>
    <row r="113" spans="2:65" s="11" customFormat="1" ht="11.25">
      <c r="B113" s="155"/>
      <c r="D113" s="152" t="s">
        <v>143</v>
      </c>
      <c r="E113" s="156" t="s">
        <v>3</v>
      </c>
      <c r="F113" s="157" t="s">
        <v>161</v>
      </c>
      <c r="H113" s="158">
        <v>1030.1659999999999</v>
      </c>
      <c r="I113" s="159"/>
      <c r="J113" s="159"/>
      <c r="M113" s="155"/>
      <c r="N113" s="160"/>
      <c r="O113" s="161"/>
      <c r="P113" s="161"/>
      <c r="Q113" s="161"/>
      <c r="R113" s="161"/>
      <c r="S113" s="161"/>
      <c r="T113" s="161"/>
      <c r="U113" s="161"/>
      <c r="V113" s="161"/>
      <c r="W113" s="161"/>
      <c r="X113" s="162"/>
      <c r="AT113" s="156" t="s">
        <v>143</v>
      </c>
      <c r="AU113" s="156" t="s">
        <v>81</v>
      </c>
      <c r="AV113" s="11" t="s">
        <v>81</v>
      </c>
      <c r="AW113" s="11" t="s">
        <v>5</v>
      </c>
      <c r="AX113" s="11" t="s">
        <v>79</v>
      </c>
      <c r="AY113" s="156" t="s">
        <v>130</v>
      </c>
    </row>
    <row r="114" spans="2:65" s="1" customFormat="1" ht="16.5" customHeight="1">
      <c r="B114" s="138"/>
      <c r="C114" s="139" t="s">
        <v>162</v>
      </c>
      <c r="D114" s="139" t="s">
        <v>134</v>
      </c>
      <c r="E114" s="140" t="s">
        <v>163</v>
      </c>
      <c r="F114" s="141" t="s">
        <v>164</v>
      </c>
      <c r="G114" s="142" t="s">
        <v>165</v>
      </c>
      <c r="H114" s="143">
        <v>0</v>
      </c>
      <c r="I114" s="144"/>
      <c r="J114" s="144"/>
      <c r="K114" s="145">
        <f>ROUND(P114*H114,2)</f>
        <v>0</v>
      </c>
      <c r="L114" s="141" t="s">
        <v>166</v>
      </c>
      <c r="M114" s="28"/>
      <c r="N114" s="146" t="s">
        <v>3</v>
      </c>
      <c r="O114" s="147" t="s">
        <v>40</v>
      </c>
      <c r="P114" s="148">
        <f>I114+J114</f>
        <v>0</v>
      </c>
      <c r="Q114" s="148">
        <f>ROUND(I114*H114,2)</f>
        <v>0</v>
      </c>
      <c r="R114" s="148">
        <f>ROUND(J114*H114,2)</f>
        <v>0</v>
      </c>
      <c r="S114" s="46"/>
      <c r="T114" s="149">
        <f>S114*H114</f>
        <v>0</v>
      </c>
      <c r="U114" s="149">
        <v>0</v>
      </c>
      <c r="V114" s="149">
        <f>U114*H114</f>
        <v>0</v>
      </c>
      <c r="W114" s="149">
        <v>0</v>
      </c>
      <c r="X114" s="150">
        <f>W114*H114</f>
        <v>0</v>
      </c>
      <c r="AR114" s="15" t="s">
        <v>139</v>
      </c>
      <c r="AT114" s="15" t="s">
        <v>134</v>
      </c>
      <c r="AU114" s="15" t="s">
        <v>81</v>
      </c>
      <c r="AY114" s="15" t="s">
        <v>130</v>
      </c>
      <c r="BE114" s="151">
        <f>IF(O114="základní",K114,0)</f>
        <v>0</v>
      </c>
      <c r="BF114" s="151">
        <f>IF(O114="snížená",K114,0)</f>
        <v>0</v>
      </c>
      <c r="BG114" s="151">
        <f>IF(O114="zákl. přenesená",K114,0)</f>
        <v>0</v>
      </c>
      <c r="BH114" s="151">
        <f>IF(O114="sníž. přenesená",K114,0)</f>
        <v>0</v>
      </c>
      <c r="BI114" s="151">
        <f>IF(O114="nulová",K114,0)</f>
        <v>0</v>
      </c>
      <c r="BJ114" s="15" t="s">
        <v>79</v>
      </c>
      <c r="BK114" s="151">
        <f>ROUND(P114*H114,2)</f>
        <v>0</v>
      </c>
      <c r="BL114" s="15" t="s">
        <v>139</v>
      </c>
      <c r="BM114" s="15" t="s">
        <v>167</v>
      </c>
    </row>
    <row r="115" spans="2:65" s="11" customFormat="1" ht="11.25">
      <c r="B115" s="155"/>
      <c r="D115" s="152" t="s">
        <v>143</v>
      </c>
      <c r="E115" s="156" t="s">
        <v>3</v>
      </c>
      <c r="F115" s="157" t="s">
        <v>168</v>
      </c>
      <c r="H115" s="158">
        <v>0</v>
      </c>
      <c r="I115" s="159"/>
      <c r="J115" s="159"/>
      <c r="M115" s="155"/>
      <c r="N115" s="160"/>
      <c r="O115" s="161"/>
      <c r="P115" s="161"/>
      <c r="Q115" s="161"/>
      <c r="R115" s="161"/>
      <c r="S115" s="161"/>
      <c r="T115" s="161"/>
      <c r="U115" s="161"/>
      <c r="V115" s="161"/>
      <c r="W115" s="161"/>
      <c r="X115" s="162"/>
      <c r="AT115" s="156" t="s">
        <v>143</v>
      </c>
      <c r="AU115" s="156" t="s">
        <v>81</v>
      </c>
      <c r="AV115" s="11" t="s">
        <v>81</v>
      </c>
      <c r="AW115" s="11" t="s">
        <v>5</v>
      </c>
      <c r="AX115" s="11" t="s">
        <v>79</v>
      </c>
      <c r="AY115" s="156" t="s">
        <v>130</v>
      </c>
    </row>
    <row r="116" spans="2:65" s="1" customFormat="1" ht="16.5" customHeight="1">
      <c r="B116" s="138"/>
      <c r="C116" s="139" t="s">
        <v>169</v>
      </c>
      <c r="D116" s="139" t="s">
        <v>134</v>
      </c>
      <c r="E116" s="140" t="s">
        <v>170</v>
      </c>
      <c r="F116" s="141" t="s">
        <v>171</v>
      </c>
      <c r="G116" s="142" t="s">
        <v>165</v>
      </c>
      <c r="H116" s="143">
        <v>1</v>
      </c>
      <c r="I116" s="144"/>
      <c r="J116" s="144"/>
      <c r="K116" s="145">
        <f>ROUND(P116*H116,2)</f>
        <v>0</v>
      </c>
      <c r="L116" s="141" t="s">
        <v>166</v>
      </c>
      <c r="M116" s="28"/>
      <c r="N116" s="146" t="s">
        <v>3</v>
      </c>
      <c r="O116" s="147" t="s">
        <v>40</v>
      </c>
      <c r="P116" s="148">
        <f>I116+J116</f>
        <v>0</v>
      </c>
      <c r="Q116" s="148">
        <f>ROUND(I116*H116,2)</f>
        <v>0</v>
      </c>
      <c r="R116" s="148">
        <f>ROUND(J116*H116,2)</f>
        <v>0</v>
      </c>
      <c r="S116" s="46"/>
      <c r="T116" s="149">
        <f>S116*H116</f>
        <v>0</v>
      </c>
      <c r="U116" s="149">
        <v>0</v>
      </c>
      <c r="V116" s="149">
        <f>U116*H116</f>
        <v>0</v>
      </c>
      <c r="W116" s="149">
        <v>0</v>
      </c>
      <c r="X116" s="150">
        <f>W116*H116</f>
        <v>0</v>
      </c>
      <c r="AR116" s="15" t="s">
        <v>139</v>
      </c>
      <c r="AT116" s="15" t="s">
        <v>134</v>
      </c>
      <c r="AU116" s="15" t="s">
        <v>81</v>
      </c>
      <c r="AY116" s="15" t="s">
        <v>130</v>
      </c>
      <c r="BE116" s="151">
        <f>IF(O116="základní",K116,0)</f>
        <v>0</v>
      </c>
      <c r="BF116" s="151">
        <f>IF(O116="snížená",K116,0)</f>
        <v>0</v>
      </c>
      <c r="BG116" s="151">
        <f>IF(O116="zákl. přenesená",K116,0)</f>
        <v>0</v>
      </c>
      <c r="BH116" s="151">
        <f>IF(O116="sníž. přenesená",K116,0)</f>
        <v>0</v>
      </c>
      <c r="BI116" s="151">
        <f>IF(O116="nulová",K116,0)</f>
        <v>0</v>
      </c>
      <c r="BJ116" s="15" t="s">
        <v>79</v>
      </c>
      <c r="BK116" s="151">
        <f>ROUND(P116*H116,2)</f>
        <v>0</v>
      </c>
      <c r="BL116" s="15" t="s">
        <v>139</v>
      </c>
      <c r="BM116" s="15" t="s">
        <v>172</v>
      </c>
    </row>
    <row r="117" spans="2:65" s="1" customFormat="1" ht="16.5" customHeight="1">
      <c r="B117" s="138"/>
      <c r="C117" s="139" t="s">
        <v>173</v>
      </c>
      <c r="D117" s="139" t="s">
        <v>134</v>
      </c>
      <c r="E117" s="140" t="s">
        <v>174</v>
      </c>
      <c r="F117" s="141" t="s">
        <v>175</v>
      </c>
      <c r="G117" s="142" t="s">
        <v>165</v>
      </c>
      <c r="H117" s="143">
        <v>3</v>
      </c>
      <c r="I117" s="144"/>
      <c r="J117" s="144"/>
      <c r="K117" s="145">
        <f>ROUND(P117*H117,2)</f>
        <v>0</v>
      </c>
      <c r="L117" s="141" t="s">
        <v>166</v>
      </c>
      <c r="M117" s="28"/>
      <c r="N117" s="146" t="s">
        <v>3</v>
      </c>
      <c r="O117" s="147" t="s">
        <v>40</v>
      </c>
      <c r="P117" s="148">
        <f>I117+J117</f>
        <v>0</v>
      </c>
      <c r="Q117" s="148">
        <f>ROUND(I117*H117,2)</f>
        <v>0</v>
      </c>
      <c r="R117" s="148">
        <f>ROUND(J117*H117,2)</f>
        <v>0</v>
      </c>
      <c r="S117" s="46"/>
      <c r="T117" s="149">
        <f>S117*H117</f>
        <v>0</v>
      </c>
      <c r="U117" s="149">
        <v>0</v>
      </c>
      <c r="V117" s="149">
        <f>U117*H117</f>
        <v>0</v>
      </c>
      <c r="W117" s="149">
        <v>0</v>
      </c>
      <c r="X117" s="150">
        <f>W117*H117</f>
        <v>0</v>
      </c>
      <c r="AR117" s="15" t="s">
        <v>139</v>
      </c>
      <c r="AT117" s="15" t="s">
        <v>134</v>
      </c>
      <c r="AU117" s="15" t="s">
        <v>81</v>
      </c>
      <c r="AY117" s="15" t="s">
        <v>130</v>
      </c>
      <c r="BE117" s="151">
        <f>IF(O117="základní",K117,0)</f>
        <v>0</v>
      </c>
      <c r="BF117" s="151">
        <f>IF(O117="snížená",K117,0)</f>
        <v>0</v>
      </c>
      <c r="BG117" s="151">
        <f>IF(O117="zákl. přenesená",K117,0)</f>
        <v>0</v>
      </c>
      <c r="BH117" s="151">
        <f>IF(O117="sníž. přenesená",K117,0)</f>
        <v>0</v>
      </c>
      <c r="BI117" s="151">
        <f>IF(O117="nulová",K117,0)</f>
        <v>0</v>
      </c>
      <c r="BJ117" s="15" t="s">
        <v>79</v>
      </c>
      <c r="BK117" s="151">
        <f>ROUND(P117*H117,2)</f>
        <v>0</v>
      </c>
      <c r="BL117" s="15" t="s">
        <v>139</v>
      </c>
      <c r="BM117" s="15" t="s">
        <v>176</v>
      </c>
    </row>
    <row r="118" spans="2:65" s="1" customFormat="1" ht="16.5" customHeight="1">
      <c r="B118" s="138"/>
      <c r="C118" s="139" t="s">
        <v>177</v>
      </c>
      <c r="D118" s="139" t="s">
        <v>134</v>
      </c>
      <c r="E118" s="140" t="s">
        <v>178</v>
      </c>
      <c r="F118" s="141" t="s">
        <v>179</v>
      </c>
      <c r="G118" s="142" t="s">
        <v>165</v>
      </c>
      <c r="H118" s="143">
        <v>1</v>
      </c>
      <c r="I118" s="144"/>
      <c r="J118" s="144"/>
      <c r="K118" s="145">
        <f>ROUND(P118*H118,2)</f>
        <v>0</v>
      </c>
      <c r="L118" s="141" t="s">
        <v>166</v>
      </c>
      <c r="M118" s="28"/>
      <c r="N118" s="146" t="s">
        <v>3</v>
      </c>
      <c r="O118" s="147" t="s">
        <v>40</v>
      </c>
      <c r="P118" s="148">
        <f>I118+J118</f>
        <v>0</v>
      </c>
      <c r="Q118" s="148">
        <f>ROUND(I118*H118,2)</f>
        <v>0</v>
      </c>
      <c r="R118" s="148">
        <f>ROUND(J118*H118,2)</f>
        <v>0</v>
      </c>
      <c r="S118" s="46"/>
      <c r="T118" s="149">
        <f>S118*H118</f>
        <v>0</v>
      </c>
      <c r="U118" s="149">
        <v>0</v>
      </c>
      <c r="V118" s="149">
        <f>U118*H118</f>
        <v>0</v>
      </c>
      <c r="W118" s="149">
        <v>0</v>
      </c>
      <c r="X118" s="150">
        <f>W118*H118</f>
        <v>0</v>
      </c>
      <c r="AR118" s="15" t="s">
        <v>139</v>
      </c>
      <c r="AT118" s="15" t="s">
        <v>134</v>
      </c>
      <c r="AU118" s="15" t="s">
        <v>81</v>
      </c>
      <c r="AY118" s="15" t="s">
        <v>130</v>
      </c>
      <c r="BE118" s="151">
        <f>IF(O118="základní",K118,0)</f>
        <v>0</v>
      </c>
      <c r="BF118" s="151">
        <f>IF(O118="snížená",K118,0)</f>
        <v>0</v>
      </c>
      <c r="BG118" s="151">
        <f>IF(O118="zákl. přenesená",K118,0)</f>
        <v>0</v>
      </c>
      <c r="BH118" s="151">
        <f>IF(O118="sníž. přenesená",K118,0)</f>
        <v>0</v>
      </c>
      <c r="BI118" s="151">
        <f>IF(O118="nulová",K118,0)</f>
        <v>0</v>
      </c>
      <c r="BJ118" s="15" t="s">
        <v>79</v>
      </c>
      <c r="BK118" s="151">
        <f>ROUND(P118*H118,2)</f>
        <v>0</v>
      </c>
      <c r="BL118" s="15" t="s">
        <v>139</v>
      </c>
      <c r="BM118" s="15" t="s">
        <v>180</v>
      </c>
    </row>
    <row r="119" spans="2:65" s="1" customFormat="1" ht="22.5" customHeight="1">
      <c r="B119" s="138"/>
      <c r="C119" s="139" t="s">
        <v>181</v>
      </c>
      <c r="D119" s="139" t="s">
        <v>134</v>
      </c>
      <c r="E119" s="140" t="s">
        <v>182</v>
      </c>
      <c r="F119" s="141" t="s">
        <v>183</v>
      </c>
      <c r="G119" s="142" t="s">
        <v>137</v>
      </c>
      <c r="H119" s="143">
        <v>1030.1659999999999</v>
      </c>
      <c r="I119" s="144"/>
      <c r="J119" s="144"/>
      <c r="K119" s="145">
        <f>ROUND(P119*H119,2)</f>
        <v>0</v>
      </c>
      <c r="L119" s="141" t="s">
        <v>138</v>
      </c>
      <c r="M119" s="28"/>
      <c r="N119" s="146" t="s">
        <v>3</v>
      </c>
      <c r="O119" s="147" t="s">
        <v>40</v>
      </c>
      <c r="P119" s="148">
        <f>I119+J119</f>
        <v>0</v>
      </c>
      <c r="Q119" s="148">
        <f>ROUND(I119*H119,2)</f>
        <v>0</v>
      </c>
      <c r="R119" s="148">
        <f>ROUND(J119*H119,2)</f>
        <v>0</v>
      </c>
      <c r="S119" s="46"/>
      <c r="T119" s="149">
        <f>S119*H119</f>
        <v>0</v>
      </c>
      <c r="U119" s="149">
        <v>4.0000000000000003E-5</v>
      </c>
      <c r="V119" s="149">
        <f>U119*H119</f>
        <v>4.1206640000000003E-2</v>
      </c>
      <c r="W119" s="149">
        <v>0</v>
      </c>
      <c r="X119" s="150">
        <f>W119*H119</f>
        <v>0</v>
      </c>
      <c r="AR119" s="15" t="s">
        <v>139</v>
      </c>
      <c r="AT119" s="15" t="s">
        <v>134</v>
      </c>
      <c r="AU119" s="15" t="s">
        <v>81</v>
      </c>
      <c r="AY119" s="15" t="s">
        <v>130</v>
      </c>
      <c r="BE119" s="151">
        <f>IF(O119="základní",K119,0)</f>
        <v>0</v>
      </c>
      <c r="BF119" s="151">
        <f>IF(O119="snížená",K119,0)</f>
        <v>0</v>
      </c>
      <c r="BG119" s="151">
        <f>IF(O119="zákl. přenesená",K119,0)</f>
        <v>0</v>
      </c>
      <c r="BH119" s="151">
        <f>IF(O119="sníž. přenesená",K119,0)</f>
        <v>0</v>
      </c>
      <c r="BI119" s="151">
        <f>IF(O119="nulová",K119,0)</f>
        <v>0</v>
      </c>
      <c r="BJ119" s="15" t="s">
        <v>79</v>
      </c>
      <c r="BK119" s="151">
        <f>ROUND(P119*H119,2)</f>
        <v>0</v>
      </c>
      <c r="BL119" s="15" t="s">
        <v>139</v>
      </c>
      <c r="BM119" s="15" t="s">
        <v>184</v>
      </c>
    </row>
    <row r="120" spans="2:65" s="1" customFormat="1" ht="156">
      <c r="B120" s="28"/>
      <c r="D120" s="152" t="s">
        <v>141</v>
      </c>
      <c r="F120" s="153" t="s">
        <v>160</v>
      </c>
      <c r="I120" s="78"/>
      <c r="J120" s="78"/>
      <c r="M120" s="28"/>
      <c r="N120" s="154"/>
      <c r="O120" s="46"/>
      <c r="P120" s="46"/>
      <c r="Q120" s="46"/>
      <c r="R120" s="46"/>
      <c r="S120" s="46"/>
      <c r="T120" s="46"/>
      <c r="U120" s="46"/>
      <c r="V120" s="46"/>
      <c r="W120" s="46"/>
      <c r="X120" s="47"/>
      <c r="AT120" s="15" t="s">
        <v>141</v>
      </c>
      <c r="AU120" s="15" t="s">
        <v>81</v>
      </c>
    </row>
    <row r="121" spans="2:65" s="11" customFormat="1" ht="11.25">
      <c r="B121" s="155"/>
      <c r="D121" s="152" t="s">
        <v>143</v>
      </c>
      <c r="E121" s="156" t="s">
        <v>3</v>
      </c>
      <c r="F121" s="157" t="s">
        <v>185</v>
      </c>
      <c r="H121" s="158">
        <v>1030.1659999999999</v>
      </c>
      <c r="I121" s="159"/>
      <c r="J121" s="159"/>
      <c r="M121" s="155"/>
      <c r="N121" s="160"/>
      <c r="O121" s="161"/>
      <c r="P121" s="161"/>
      <c r="Q121" s="161"/>
      <c r="R121" s="161"/>
      <c r="S121" s="161"/>
      <c r="T121" s="161"/>
      <c r="U121" s="161"/>
      <c r="V121" s="161"/>
      <c r="W121" s="161"/>
      <c r="X121" s="162"/>
      <c r="AT121" s="156" t="s">
        <v>143</v>
      </c>
      <c r="AU121" s="156" t="s">
        <v>81</v>
      </c>
      <c r="AV121" s="11" t="s">
        <v>81</v>
      </c>
      <c r="AW121" s="11" t="s">
        <v>5</v>
      </c>
      <c r="AX121" s="11" t="s">
        <v>79</v>
      </c>
      <c r="AY121" s="156" t="s">
        <v>130</v>
      </c>
    </row>
    <row r="122" spans="2:65" s="1" customFormat="1" ht="16.5" customHeight="1">
      <c r="B122" s="138"/>
      <c r="C122" s="139" t="s">
        <v>186</v>
      </c>
      <c r="D122" s="139" t="s">
        <v>134</v>
      </c>
      <c r="E122" s="140" t="s">
        <v>187</v>
      </c>
      <c r="F122" s="141" t="s">
        <v>188</v>
      </c>
      <c r="G122" s="142" t="s">
        <v>189</v>
      </c>
      <c r="H122" s="143">
        <v>15</v>
      </c>
      <c r="I122" s="144"/>
      <c r="J122" s="144"/>
      <c r="K122" s="145">
        <f>ROUND(P122*H122,2)</f>
        <v>0</v>
      </c>
      <c r="L122" s="141" t="s">
        <v>138</v>
      </c>
      <c r="M122" s="28"/>
      <c r="N122" s="146" t="s">
        <v>3</v>
      </c>
      <c r="O122" s="147" t="s">
        <v>40</v>
      </c>
      <c r="P122" s="148">
        <f>I122+J122</f>
        <v>0</v>
      </c>
      <c r="Q122" s="148">
        <f>ROUND(I122*H122,2)</f>
        <v>0</v>
      </c>
      <c r="R122" s="148">
        <f>ROUND(J122*H122,2)</f>
        <v>0</v>
      </c>
      <c r="S122" s="46"/>
      <c r="T122" s="149">
        <f>S122*H122</f>
        <v>0</v>
      </c>
      <c r="U122" s="149">
        <v>0</v>
      </c>
      <c r="V122" s="149">
        <f>U122*H122</f>
        <v>0</v>
      </c>
      <c r="W122" s="149">
        <v>0</v>
      </c>
      <c r="X122" s="150">
        <f>W122*H122</f>
        <v>0</v>
      </c>
      <c r="AR122" s="15" t="s">
        <v>190</v>
      </c>
      <c r="AT122" s="15" t="s">
        <v>134</v>
      </c>
      <c r="AU122" s="15" t="s">
        <v>81</v>
      </c>
      <c r="AY122" s="15" t="s">
        <v>130</v>
      </c>
      <c r="BE122" s="151">
        <f>IF(O122="základní",K122,0)</f>
        <v>0</v>
      </c>
      <c r="BF122" s="151">
        <f>IF(O122="snížená",K122,0)</f>
        <v>0</v>
      </c>
      <c r="BG122" s="151">
        <f>IF(O122="zákl. přenesená",K122,0)</f>
        <v>0</v>
      </c>
      <c r="BH122" s="151">
        <f>IF(O122="sníž. přenesená",K122,0)</f>
        <v>0</v>
      </c>
      <c r="BI122" s="151">
        <f>IF(O122="nulová",K122,0)</f>
        <v>0</v>
      </c>
      <c r="BJ122" s="15" t="s">
        <v>79</v>
      </c>
      <c r="BK122" s="151">
        <f>ROUND(P122*H122,2)</f>
        <v>0</v>
      </c>
      <c r="BL122" s="15" t="s">
        <v>190</v>
      </c>
      <c r="BM122" s="15" t="s">
        <v>191</v>
      </c>
    </row>
    <row r="123" spans="2:65" s="11" customFormat="1" ht="11.25">
      <c r="B123" s="155"/>
      <c r="D123" s="152" t="s">
        <v>143</v>
      </c>
      <c r="E123" s="156" t="s">
        <v>3</v>
      </c>
      <c r="F123" s="157" t="s">
        <v>192</v>
      </c>
      <c r="H123" s="158">
        <v>3</v>
      </c>
      <c r="I123" s="159"/>
      <c r="J123" s="159"/>
      <c r="M123" s="155"/>
      <c r="N123" s="160"/>
      <c r="O123" s="161"/>
      <c r="P123" s="161"/>
      <c r="Q123" s="161"/>
      <c r="R123" s="161"/>
      <c r="S123" s="161"/>
      <c r="T123" s="161"/>
      <c r="U123" s="161"/>
      <c r="V123" s="161"/>
      <c r="W123" s="161"/>
      <c r="X123" s="162"/>
      <c r="AT123" s="156" t="s">
        <v>143</v>
      </c>
      <c r="AU123" s="156" t="s">
        <v>81</v>
      </c>
      <c r="AV123" s="11" t="s">
        <v>81</v>
      </c>
      <c r="AW123" s="11" t="s">
        <v>5</v>
      </c>
      <c r="AX123" s="11" t="s">
        <v>71</v>
      </c>
      <c r="AY123" s="156" t="s">
        <v>130</v>
      </c>
    </row>
    <row r="124" spans="2:65" s="11" customFormat="1" ht="11.25">
      <c r="B124" s="155"/>
      <c r="D124" s="152" t="s">
        <v>143</v>
      </c>
      <c r="E124" s="156" t="s">
        <v>3</v>
      </c>
      <c r="F124" s="157" t="s">
        <v>193</v>
      </c>
      <c r="H124" s="158">
        <v>12</v>
      </c>
      <c r="I124" s="159"/>
      <c r="J124" s="159"/>
      <c r="M124" s="155"/>
      <c r="N124" s="160"/>
      <c r="O124" s="161"/>
      <c r="P124" s="161"/>
      <c r="Q124" s="161"/>
      <c r="R124" s="161"/>
      <c r="S124" s="161"/>
      <c r="T124" s="161"/>
      <c r="U124" s="161"/>
      <c r="V124" s="161"/>
      <c r="W124" s="161"/>
      <c r="X124" s="162"/>
      <c r="AT124" s="156" t="s">
        <v>143</v>
      </c>
      <c r="AU124" s="156" t="s">
        <v>81</v>
      </c>
      <c r="AV124" s="11" t="s">
        <v>81</v>
      </c>
      <c r="AW124" s="11" t="s">
        <v>5</v>
      </c>
      <c r="AX124" s="11" t="s">
        <v>71</v>
      </c>
      <c r="AY124" s="156" t="s">
        <v>130</v>
      </c>
    </row>
    <row r="125" spans="2:65" s="12" customFormat="1" ht="11.25">
      <c r="B125" s="163"/>
      <c r="D125" s="152" t="s">
        <v>143</v>
      </c>
      <c r="E125" s="164" t="s">
        <v>3</v>
      </c>
      <c r="F125" s="165" t="s">
        <v>153</v>
      </c>
      <c r="H125" s="166">
        <v>15</v>
      </c>
      <c r="I125" s="167"/>
      <c r="J125" s="167"/>
      <c r="M125" s="163"/>
      <c r="N125" s="168"/>
      <c r="O125" s="169"/>
      <c r="P125" s="169"/>
      <c r="Q125" s="169"/>
      <c r="R125" s="169"/>
      <c r="S125" s="169"/>
      <c r="T125" s="169"/>
      <c r="U125" s="169"/>
      <c r="V125" s="169"/>
      <c r="W125" s="169"/>
      <c r="X125" s="170"/>
      <c r="AT125" s="164" t="s">
        <v>143</v>
      </c>
      <c r="AU125" s="164" t="s">
        <v>81</v>
      </c>
      <c r="AV125" s="12" t="s">
        <v>139</v>
      </c>
      <c r="AW125" s="12" t="s">
        <v>5</v>
      </c>
      <c r="AX125" s="12" t="s">
        <v>79</v>
      </c>
      <c r="AY125" s="164" t="s">
        <v>130</v>
      </c>
    </row>
    <row r="126" spans="2:65" s="1" customFormat="1" ht="16.5" customHeight="1">
      <c r="B126" s="138"/>
      <c r="C126" s="139" t="s">
        <v>194</v>
      </c>
      <c r="D126" s="139" t="s">
        <v>134</v>
      </c>
      <c r="E126" s="140" t="s">
        <v>195</v>
      </c>
      <c r="F126" s="141" t="s">
        <v>196</v>
      </c>
      <c r="G126" s="142" t="s">
        <v>189</v>
      </c>
      <c r="H126" s="143">
        <v>6</v>
      </c>
      <c r="I126" s="144"/>
      <c r="J126" s="144"/>
      <c r="K126" s="145">
        <f>ROUND(P126*H126,2)</f>
        <v>0</v>
      </c>
      <c r="L126" s="141" t="s">
        <v>138</v>
      </c>
      <c r="M126" s="28"/>
      <c r="N126" s="146" t="s">
        <v>3</v>
      </c>
      <c r="O126" s="147" t="s">
        <v>40</v>
      </c>
      <c r="P126" s="148">
        <f>I126+J126</f>
        <v>0</v>
      </c>
      <c r="Q126" s="148">
        <f>ROUND(I126*H126,2)</f>
        <v>0</v>
      </c>
      <c r="R126" s="148">
        <f>ROUND(J126*H126,2)</f>
        <v>0</v>
      </c>
      <c r="S126" s="46"/>
      <c r="T126" s="149">
        <f>S126*H126</f>
        <v>0</v>
      </c>
      <c r="U126" s="149">
        <v>0</v>
      </c>
      <c r="V126" s="149">
        <f>U126*H126</f>
        <v>0</v>
      </c>
      <c r="W126" s="149">
        <v>0</v>
      </c>
      <c r="X126" s="150">
        <f>W126*H126</f>
        <v>0</v>
      </c>
      <c r="AR126" s="15" t="s">
        <v>190</v>
      </c>
      <c r="AT126" s="15" t="s">
        <v>134</v>
      </c>
      <c r="AU126" s="15" t="s">
        <v>81</v>
      </c>
      <c r="AY126" s="15" t="s">
        <v>130</v>
      </c>
      <c r="BE126" s="151">
        <f>IF(O126="základní",K126,0)</f>
        <v>0</v>
      </c>
      <c r="BF126" s="151">
        <f>IF(O126="snížená",K126,0)</f>
        <v>0</v>
      </c>
      <c r="BG126" s="151">
        <f>IF(O126="zákl. přenesená",K126,0)</f>
        <v>0</v>
      </c>
      <c r="BH126" s="151">
        <f>IF(O126="sníž. přenesená",K126,0)</f>
        <v>0</v>
      </c>
      <c r="BI126" s="151">
        <f>IF(O126="nulová",K126,0)</f>
        <v>0</v>
      </c>
      <c r="BJ126" s="15" t="s">
        <v>79</v>
      </c>
      <c r="BK126" s="151">
        <f>ROUND(P126*H126,2)</f>
        <v>0</v>
      </c>
      <c r="BL126" s="15" t="s">
        <v>190</v>
      </c>
      <c r="BM126" s="15" t="s">
        <v>197</v>
      </c>
    </row>
    <row r="127" spans="2:65" s="11" customFormat="1" ht="11.25">
      <c r="B127" s="155"/>
      <c r="D127" s="152" t="s">
        <v>143</v>
      </c>
      <c r="E127" s="156" t="s">
        <v>3</v>
      </c>
      <c r="F127" s="157" t="s">
        <v>198</v>
      </c>
      <c r="H127" s="158">
        <v>4</v>
      </c>
      <c r="I127" s="159"/>
      <c r="J127" s="159"/>
      <c r="M127" s="155"/>
      <c r="N127" s="160"/>
      <c r="O127" s="161"/>
      <c r="P127" s="161"/>
      <c r="Q127" s="161"/>
      <c r="R127" s="161"/>
      <c r="S127" s="161"/>
      <c r="T127" s="161"/>
      <c r="U127" s="161"/>
      <c r="V127" s="161"/>
      <c r="W127" s="161"/>
      <c r="X127" s="162"/>
      <c r="AT127" s="156" t="s">
        <v>143</v>
      </c>
      <c r="AU127" s="156" t="s">
        <v>81</v>
      </c>
      <c r="AV127" s="11" t="s">
        <v>81</v>
      </c>
      <c r="AW127" s="11" t="s">
        <v>5</v>
      </c>
      <c r="AX127" s="11" t="s">
        <v>71</v>
      </c>
      <c r="AY127" s="156" t="s">
        <v>130</v>
      </c>
    </row>
    <row r="128" spans="2:65" s="11" customFormat="1" ht="11.25">
      <c r="B128" s="155"/>
      <c r="D128" s="152" t="s">
        <v>143</v>
      </c>
      <c r="E128" s="156" t="s">
        <v>3</v>
      </c>
      <c r="F128" s="157" t="s">
        <v>199</v>
      </c>
      <c r="H128" s="158">
        <v>1</v>
      </c>
      <c r="I128" s="159"/>
      <c r="J128" s="159"/>
      <c r="M128" s="155"/>
      <c r="N128" s="160"/>
      <c r="O128" s="161"/>
      <c r="P128" s="161"/>
      <c r="Q128" s="161"/>
      <c r="R128" s="161"/>
      <c r="S128" s="161"/>
      <c r="T128" s="161"/>
      <c r="U128" s="161"/>
      <c r="V128" s="161"/>
      <c r="W128" s="161"/>
      <c r="X128" s="162"/>
      <c r="AT128" s="156" t="s">
        <v>143</v>
      </c>
      <c r="AU128" s="156" t="s">
        <v>81</v>
      </c>
      <c r="AV128" s="11" t="s">
        <v>81</v>
      </c>
      <c r="AW128" s="11" t="s">
        <v>5</v>
      </c>
      <c r="AX128" s="11" t="s">
        <v>71</v>
      </c>
      <c r="AY128" s="156" t="s">
        <v>130</v>
      </c>
    </row>
    <row r="129" spans="2:65" s="11" customFormat="1" ht="11.25">
      <c r="B129" s="155"/>
      <c r="D129" s="152" t="s">
        <v>143</v>
      </c>
      <c r="E129" s="156" t="s">
        <v>3</v>
      </c>
      <c r="F129" s="157" t="s">
        <v>200</v>
      </c>
      <c r="H129" s="158">
        <v>1</v>
      </c>
      <c r="I129" s="159"/>
      <c r="J129" s="159"/>
      <c r="M129" s="155"/>
      <c r="N129" s="160"/>
      <c r="O129" s="161"/>
      <c r="P129" s="161"/>
      <c r="Q129" s="161"/>
      <c r="R129" s="161"/>
      <c r="S129" s="161"/>
      <c r="T129" s="161"/>
      <c r="U129" s="161"/>
      <c r="V129" s="161"/>
      <c r="W129" s="161"/>
      <c r="X129" s="162"/>
      <c r="AT129" s="156" t="s">
        <v>143</v>
      </c>
      <c r="AU129" s="156" t="s">
        <v>81</v>
      </c>
      <c r="AV129" s="11" t="s">
        <v>81</v>
      </c>
      <c r="AW129" s="11" t="s">
        <v>5</v>
      </c>
      <c r="AX129" s="11" t="s">
        <v>71</v>
      </c>
      <c r="AY129" s="156" t="s">
        <v>130</v>
      </c>
    </row>
    <row r="130" spans="2:65" s="12" customFormat="1" ht="11.25">
      <c r="B130" s="163"/>
      <c r="D130" s="152" t="s">
        <v>143</v>
      </c>
      <c r="E130" s="164" t="s">
        <v>3</v>
      </c>
      <c r="F130" s="165" t="s">
        <v>153</v>
      </c>
      <c r="H130" s="166">
        <v>6</v>
      </c>
      <c r="I130" s="167"/>
      <c r="J130" s="167"/>
      <c r="M130" s="163"/>
      <c r="N130" s="168"/>
      <c r="O130" s="169"/>
      <c r="P130" s="169"/>
      <c r="Q130" s="169"/>
      <c r="R130" s="169"/>
      <c r="S130" s="169"/>
      <c r="T130" s="169"/>
      <c r="U130" s="169"/>
      <c r="V130" s="169"/>
      <c r="W130" s="169"/>
      <c r="X130" s="170"/>
      <c r="AT130" s="164" t="s">
        <v>143</v>
      </c>
      <c r="AU130" s="164" t="s">
        <v>81</v>
      </c>
      <c r="AV130" s="12" t="s">
        <v>139</v>
      </c>
      <c r="AW130" s="12" t="s">
        <v>5</v>
      </c>
      <c r="AX130" s="12" t="s">
        <v>79</v>
      </c>
      <c r="AY130" s="164" t="s">
        <v>130</v>
      </c>
    </row>
    <row r="131" spans="2:65" s="1" customFormat="1" ht="16.5" customHeight="1">
      <c r="B131" s="138"/>
      <c r="C131" s="171" t="s">
        <v>201</v>
      </c>
      <c r="D131" s="171" t="s">
        <v>202</v>
      </c>
      <c r="E131" s="172" t="s">
        <v>203</v>
      </c>
      <c r="F131" s="173" t="s">
        <v>204</v>
      </c>
      <c r="G131" s="174" t="s">
        <v>165</v>
      </c>
      <c r="H131" s="175">
        <v>4</v>
      </c>
      <c r="I131" s="176"/>
      <c r="J131" s="177"/>
      <c r="K131" s="178">
        <f>ROUND(P131*H131,2)</f>
        <v>0</v>
      </c>
      <c r="L131" s="173" t="s">
        <v>166</v>
      </c>
      <c r="M131" s="179"/>
      <c r="N131" s="180" t="s">
        <v>3</v>
      </c>
      <c r="O131" s="147" t="s">
        <v>40</v>
      </c>
      <c r="P131" s="148">
        <f>I131+J131</f>
        <v>0</v>
      </c>
      <c r="Q131" s="148">
        <f>ROUND(I131*H131,2)</f>
        <v>0</v>
      </c>
      <c r="R131" s="148">
        <f>ROUND(J131*H131,2)</f>
        <v>0</v>
      </c>
      <c r="S131" s="46"/>
      <c r="T131" s="149">
        <f>S131*H131</f>
        <v>0</v>
      </c>
      <c r="U131" s="149">
        <v>5.6999999999999998E-4</v>
      </c>
      <c r="V131" s="149">
        <f>U131*H131</f>
        <v>2.2799999999999999E-3</v>
      </c>
      <c r="W131" s="149">
        <v>0</v>
      </c>
      <c r="X131" s="150">
        <f>W131*H131</f>
        <v>0</v>
      </c>
      <c r="AR131" s="15" t="s">
        <v>190</v>
      </c>
      <c r="AT131" s="15" t="s">
        <v>202</v>
      </c>
      <c r="AU131" s="15" t="s">
        <v>81</v>
      </c>
      <c r="AY131" s="15" t="s">
        <v>130</v>
      </c>
      <c r="BE131" s="151">
        <f>IF(O131="základní",K131,0)</f>
        <v>0</v>
      </c>
      <c r="BF131" s="151">
        <f>IF(O131="snížená",K131,0)</f>
        <v>0</v>
      </c>
      <c r="BG131" s="151">
        <f>IF(O131="zákl. přenesená",K131,0)</f>
        <v>0</v>
      </c>
      <c r="BH131" s="151">
        <f>IF(O131="sníž. přenesená",K131,0)</f>
        <v>0</v>
      </c>
      <c r="BI131" s="151">
        <f>IF(O131="nulová",K131,0)</f>
        <v>0</v>
      </c>
      <c r="BJ131" s="15" t="s">
        <v>79</v>
      </c>
      <c r="BK131" s="151">
        <f>ROUND(P131*H131,2)</f>
        <v>0</v>
      </c>
      <c r="BL131" s="15" t="s">
        <v>190</v>
      </c>
      <c r="BM131" s="15" t="s">
        <v>205</v>
      </c>
    </row>
    <row r="132" spans="2:65" s="1" customFormat="1" ht="16.5" customHeight="1">
      <c r="B132" s="138"/>
      <c r="C132" s="171" t="s">
        <v>206</v>
      </c>
      <c r="D132" s="171" t="s">
        <v>202</v>
      </c>
      <c r="E132" s="172" t="s">
        <v>207</v>
      </c>
      <c r="F132" s="173" t="s">
        <v>208</v>
      </c>
      <c r="G132" s="174" t="s">
        <v>3</v>
      </c>
      <c r="H132" s="175">
        <v>1</v>
      </c>
      <c r="I132" s="176"/>
      <c r="J132" s="177"/>
      <c r="K132" s="178">
        <f>ROUND(P132*H132,2)</f>
        <v>0</v>
      </c>
      <c r="L132" s="173" t="s">
        <v>166</v>
      </c>
      <c r="M132" s="179"/>
      <c r="N132" s="180" t="s">
        <v>3</v>
      </c>
      <c r="O132" s="147" t="s">
        <v>40</v>
      </c>
      <c r="P132" s="148">
        <f>I132+J132</f>
        <v>0</v>
      </c>
      <c r="Q132" s="148">
        <f>ROUND(I132*H132,2)</f>
        <v>0</v>
      </c>
      <c r="R132" s="148">
        <f>ROUND(J132*H132,2)</f>
        <v>0</v>
      </c>
      <c r="S132" s="46"/>
      <c r="T132" s="149">
        <f>S132*H132</f>
        <v>0</v>
      </c>
      <c r="U132" s="149">
        <v>0</v>
      </c>
      <c r="V132" s="149">
        <f>U132*H132</f>
        <v>0</v>
      </c>
      <c r="W132" s="149">
        <v>0</v>
      </c>
      <c r="X132" s="150">
        <f>W132*H132</f>
        <v>0</v>
      </c>
      <c r="AR132" s="15" t="s">
        <v>190</v>
      </c>
      <c r="AT132" s="15" t="s">
        <v>202</v>
      </c>
      <c r="AU132" s="15" t="s">
        <v>81</v>
      </c>
      <c r="AY132" s="15" t="s">
        <v>130</v>
      </c>
      <c r="BE132" s="151">
        <f>IF(O132="základní",K132,0)</f>
        <v>0</v>
      </c>
      <c r="BF132" s="151">
        <f>IF(O132="snížená",K132,0)</f>
        <v>0</v>
      </c>
      <c r="BG132" s="151">
        <f>IF(O132="zákl. přenesená",K132,0)</f>
        <v>0</v>
      </c>
      <c r="BH132" s="151">
        <f>IF(O132="sníž. přenesená",K132,0)</f>
        <v>0</v>
      </c>
      <c r="BI132" s="151">
        <f>IF(O132="nulová",K132,0)</f>
        <v>0</v>
      </c>
      <c r="BJ132" s="15" t="s">
        <v>79</v>
      </c>
      <c r="BK132" s="151">
        <f>ROUND(P132*H132,2)</f>
        <v>0</v>
      </c>
      <c r="BL132" s="15" t="s">
        <v>190</v>
      </c>
      <c r="BM132" s="15" t="s">
        <v>209</v>
      </c>
    </row>
    <row r="133" spans="2:65" s="1" customFormat="1" ht="22.5" customHeight="1">
      <c r="B133" s="138"/>
      <c r="C133" s="139" t="s">
        <v>210</v>
      </c>
      <c r="D133" s="139" t="s">
        <v>134</v>
      </c>
      <c r="E133" s="140" t="s">
        <v>211</v>
      </c>
      <c r="F133" s="141" t="s">
        <v>212</v>
      </c>
      <c r="G133" s="142" t="s">
        <v>213</v>
      </c>
      <c r="H133" s="143">
        <v>3</v>
      </c>
      <c r="I133" s="144"/>
      <c r="J133" s="144"/>
      <c r="K133" s="145">
        <f>ROUND(P133*H133,2)</f>
        <v>0</v>
      </c>
      <c r="L133" s="141" t="s">
        <v>138</v>
      </c>
      <c r="M133" s="28"/>
      <c r="N133" s="146" t="s">
        <v>3</v>
      </c>
      <c r="O133" s="147" t="s">
        <v>40</v>
      </c>
      <c r="P133" s="148">
        <f>I133+J133</f>
        <v>0</v>
      </c>
      <c r="Q133" s="148">
        <f>ROUND(I133*H133,2)</f>
        <v>0</v>
      </c>
      <c r="R133" s="148">
        <f>ROUND(J133*H133,2)</f>
        <v>0</v>
      </c>
      <c r="S133" s="46"/>
      <c r="T133" s="149">
        <f>S133*H133</f>
        <v>0</v>
      </c>
      <c r="U133" s="149">
        <v>3.0899999999999999E-3</v>
      </c>
      <c r="V133" s="149">
        <f>U133*H133</f>
        <v>9.2700000000000005E-3</v>
      </c>
      <c r="W133" s="149">
        <v>0.126</v>
      </c>
      <c r="X133" s="150">
        <f>W133*H133</f>
        <v>0.378</v>
      </c>
      <c r="AR133" s="15" t="s">
        <v>139</v>
      </c>
      <c r="AT133" s="15" t="s">
        <v>134</v>
      </c>
      <c r="AU133" s="15" t="s">
        <v>81</v>
      </c>
      <c r="AY133" s="15" t="s">
        <v>130</v>
      </c>
      <c r="BE133" s="151">
        <f>IF(O133="základní",K133,0)</f>
        <v>0</v>
      </c>
      <c r="BF133" s="151">
        <f>IF(O133="snížená",K133,0)</f>
        <v>0</v>
      </c>
      <c r="BG133" s="151">
        <f>IF(O133="zákl. přenesená",K133,0)</f>
        <v>0</v>
      </c>
      <c r="BH133" s="151">
        <f>IF(O133="sníž. přenesená",K133,0)</f>
        <v>0</v>
      </c>
      <c r="BI133" s="151">
        <f>IF(O133="nulová",K133,0)</f>
        <v>0</v>
      </c>
      <c r="BJ133" s="15" t="s">
        <v>79</v>
      </c>
      <c r="BK133" s="151">
        <f>ROUND(P133*H133,2)</f>
        <v>0</v>
      </c>
      <c r="BL133" s="15" t="s">
        <v>139</v>
      </c>
      <c r="BM133" s="15" t="s">
        <v>214</v>
      </c>
    </row>
    <row r="134" spans="2:65" s="1" customFormat="1" ht="48.75">
      <c r="B134" s="28"/>
      <c r="D134" s="152" t="s">
        <v>141</v>
      </c>
      <c r="F134" s="153" t="s">
        <v>215</v>
      </c>
      <c r="I134" s="78"/>
      <c r="J134" s="78"/>
      <c r="M134" s="28"/>
      <c r="N134" s="154"/>
      <c r="O134" s="46"/>
      <c r="P134" s="46"/>
      <c r="Q134" s="46"/>
      <c r="R134" s="46"/>
      <c r="S134" s="46"/>
      <c r="T134" s="46"/>
      <c r="U134" s="46"/>
      <c r="V134" s="46"/>
      <c r="W134" s="46"/>
      <c r="X134" s="47"/>
      <c r="AT134" s="15" t="s">
        <v>141</v>
      </c>
      <c r="AU134" s="15" t="s">
        <v>81</v>
      </c>
    </row>
    <row r="135" spans="2:65" s="11" customFormat="1" ht="11.25">
      <c r="B135" s="155"/>
      <c r="D135" s="152" t="s">
        <v>143</v>
      </c>
      <c r="E135" s="156" t="s">
        <v>3</v>
      </c>
      <c r="F135" s="157" t="s">
        <v>216</v>
      </c>
      <c r="H135" s="158">
        <v>3</v>
      </c>
      <c r="I135" s="159"/>
      <c r="J135" s="159"/>
      <c r="M135" s="155"/>
      <c r="N135" s="160"/>
      <c r="O135" s="161"/>
      <c r="P135" s="161"/>
      <c r="Q135" s="161"/>
      <c r="R135" s="161"/>
      <c r="S135" s="161"/>
      <c r="T135" s="161"/>
      <c r="U135" s="161"/>
      <c r="V135" s="161"/>
      <c r="W135" s="161"/>
      <c r="X135" s="162"/>
      <c r="AT135" s="156" t="s">
        <v>143</v>
      </c>
      <c r="AU135" s="156" t="s">
        <v>81</v>
      </c>
      <c r="AV135" s="11" t="s">
        <v>81</v>
      </c>
      <c r="AW135" s="11" t="s">
        <v>5</v>
      </c>
      <c r="AX135" s="11" t="s">
        <v>79</v>
      </c>
      <c r="AY135" s="156" t="s">
        <v>130</v>
      </c>
    </row>
    <row r="136" spans="2:65" s="10" customFormat="1" ht="22.9" customHeight="1">
      <c r="B136" s="124"/>
      <c r="D136" s="125" t="s">
        <v>70</v>
      </c>
      <c r="E136" s="136" t="s">
        <v>217</v>
      </c>
      <c r="F136" s="136" t="s">
        <v>218</v>
      </c>
      <c r="I136" s="127"/>
      <c r="J136" s="127"/>
      <c r="K136" s="137">
        <f>BK136</f>
        <v>0</v>
      </c>
      <c r="M136" s="124"/>
      <c r="N136" s="129"/>
      <c r="O136" s="130"/>
      <c r="P136" s="130"/>
      <c r="Q136" s="131">
        <f>SUM(Q137:Q145)</f>
        <v>0</v>
      </c>
      <c r="R136" s="131">
        <f>SUM(R137:R145)</f>
        <v>0</v>
      </c>
      <c r="S136" s="130"/>
      <c r="T136" s="132">
        <f>SUM(T137:T145)</f>
        <v>0</v>
      </c>
      <c r="U136" s="130"/>
      <c r="V136" s="132">
        <f>SUM(V137:V145)</f>
        <v>0</v>
      </c>
      <c r="W136" s="130"/>
      <c r="X136" s="133">
        <f>SUM(X137:X145)</f>
        <v>0</v>
      </c>
      <c r="AR136" s="125" t="s">
        <v>79</v>
      </c>
      <c r="AT136" s="134" t="s">
        <v>70</v>
      </c>
      <c r="AU136" s="134" t="s">
        <v>79</v>
      </c>
      <c r="AY136" s="125" t="s">
        <v>130</v>
      </c>
      <c r="BK136" s="135">
        <f>SUM(BK137:BK145)</f>
        <v>0</v>
      </c>
    </row>
    <row r="137" spans="2:65" s="1" customFormat="1" ht="22.5" customHeight="1">
      <c r="B137" s="138"/>
      <c r="C137" s="139" t="s">
        <v>219</v>
      </c>
      <c r="D137" s="139" t="s">
        <v>134</v>
      </c>
      <c r="E137" s="140" t="s">
        <v>220</v>
      </c>
      <c r="F137" s="141" t="s">
        <v>221</v>
      </c>
      <c r="G137" s="142" t="s">
        <v>222</v>
      </c>
      <c r="H137" s="143">
        <v>40.265999999999998</v>
      </c>
      <c r="I137" s="144"/>
      <c r="J137" s="144"/>
      <c r="K137" s="145">
        <f>ROUND(P137*H137,2)</f>
        <v>0</v>
      </c>
      <c r="L137" s="141" t="s">
        <v>138</v>
      </c>
      <c r="M137" s="28"/>
      <c r="N137" s="146" t="s">
        <v>3</v>
      </c>
      <c r="O137" s="147" t="s">
        <v>40</v>
      </c>
      <c r="P137" s="148">
        <f>I137+J137</f>
        <v>0</v>
      </c>
      <c r="Q137" s="148">
        <f>ROUND(I137*H137,2)</f>
        <v>0</v>
      </c>
      <c r="R137" s="148">
        <f>ROUND(J137*H137,2)</f>
        <v>0</v>
      </c>
      <c r="S137" s="46"/>
      <c r="T137" s="149">
        <f>S137*H137</f>
        <v>0</v>
      </c>
      <c r="U137" s="149">
        <v>0</v>
      </c>
      <c r="V137" s="149">
        <f>U137*H137</f>
        <v>0</v>
      </c>
      <c r="W137" s="149">
        <v>0</v>
      </c>
      <c r="X137" s="150">
        <f>W137*H137</f>
        <v>0</v>
      </c>
      <c r="AR137" s="15" t="s">
        <v>139</v>
      </c>
      <c r="AT137" s="15" t="s">
        <v>134</v>
      </c>
      <c r="AU137" s="15" t="s">
        <v>81</v>
      </c>
      <c r="AY137" s="15" t="s">
        <v>130</v>
      </c>
      <c r="BE137" s="151">
        <f>IF(O137="základní",K137,0)</f>
        <v>0</v>
      </c>
      <c r="BF137" s="151">
        <f>IF(O137="snížená",K137,0)</f>
        <v>0</v>
      </c>
      <c r="BG137" s="151">
        <f>IF(O137="zákl. přenesená",K137,0)</f>
        <v>0</v>
      </c>
      <c r="BH137" s="151">
        <f>IF(O137="sníž. přenesená",K137,0)</f>
        <v>0</v>
      </c>
      <c r="BI137" s="151">
        <f>IF(O137="nulová",K137,0)</f>
        <v>0</v>
      </c>
      <c r="BJ137" s="15" t="s">
        <v>79</v>
      </c>
      <c r="BK137" s="151">
        <f>ROUND(P137*H137,2)</f>
        <v>0</v>
      </c>
      <c r="BL137" s="15" t="s">
        <v>139</v>
      </c>
      <c r="BM137" s="15" t="s">
        <v>223</v>
      </c>
    </row>
    <row r="138" spans="2:65" s="1" customFormat="1" ht="107.25">
      <c r="B138" s="28"/>
      <c r="D138" s="152" t="s">
        <v>141</v>
      </c>
      <c r="F138" s="153" t="s">
        <v>224</v>
      </c>
      <c r="I138" s="78"/>
      <c r="J138" s="78"/>
      <c r="M138" s="28"/>
      <c r="N138" s="154"/>
      <c r="O138" s="46"/>
      <c r="P138" s="46"/>
      <c r="Q138" s="46"/>
      <c r="R138" s="46"/>
      <c r="S138" s="46"/>
      <c r="T138" s="46"/>
      <c r="U138" s="46"/>
      <c r="V138" s="46"/>
      <c r="W138" s="46"/>
      <c r="X138" s="47"/>
      <c r="AT138" s="15" t="s">
        <v>141</v>
      </c>
      <c r="AU138" s="15" t="s">
        <v>81</v>
      </c>
    </row>
    <row r="139" spans="2:65" s="1" customFormat="1" ht="16.5" customHeight="1">
      <c r="B139" s="138"/>
      <c r="C139" s="139" t="s">
        <v>225</v>
      </c>
      <c r="D139" s="139" t="s">
        <v>134</v>
      </c>
      <c r="E139" s="140" t="s">
        <v>226</v>
      </c>
      <c r="F139" s="141" t="s">
        <v>227</v>
      </c>
      <c r="G139" s="142" t="s">
        <v>222</v>
      </c>
      <c r="H139" s="143">
        <v>40.265999999999998</v>
      </c>
      <c r="I139" s="144"/>
      <c r="J139" s="144"/>
      <c r="K139" s="145">
        <f>ROUND(P139*H139,2)</f>
        <v>0</v>
      </c>
      <c r="L139" s="141" t="s">
        <v>138</v>
      </c>
      <c r="M139" s="28"/>
      <c r="N139" s="146" t="s">
        <v>3</v>
      </c>
      <c r="O139" s="147" t="s">
        <v>40</v>
      </c>
      <c r="P139" s="148">
        <f>I139+J139</f>
        <v>0</v>
      </c>
      <c r="Q139" s="148">
        <f>ROUND(I139*H139,2)</f>
        <v>0</v>
      </c>
      <c r="R139" s="148">
        <f>ROUND(J139*H139,2)</f>
        <v>0</v>
      </c>
      <c r="S139" s="46"/>
      <c r="T139" s="149">
        <f>S139*H139</f>
        <v>0</v>
      </c>
      <c r="U139" s="149">
        <v>0</v>
      </c>
      <c r="V139" s="149">
        <f>U139*H139</f>
        <v>0</v>
      </c>
      <c r="W139" s="149">
        <v>0</v>
      </c>
      <c r="X139" s="150">
        <f>W139*H139</f>
        <v>0</v>
      </c>
      <c r="AR139" s="15" t="s">
        <v>139</v>
      </c>
      <c r="AT139" s="15" t="s">
        <v>134</v>
      </c>
      <c r="AU139" s="15" t="s">
        <v>81</v>
      </c>
      <c r="AY139" s="15" t="s">
        <v>130</v>
      </c>
      <c r="BE139" s="151">
        <f>IF(O139="základní",K139,0)</f>
        <v>0</v>
      </c>
      <c r="BF139" s="151">
        <f>IF(O139="snížená",K139,0)</f>
        <v>0</v>
      </c>
      <c r="BG139" s="151">
        <f>IF(O139="zákl. přenesená",K139,0)</f>
        <v>0</v>
      </c>
      <c r="BH139" s="151">
        <f>IF(O139="sníž. přenesená",K139,0)</f>
        <v>0</v>
      </c>
      <c r="BI139" s="151">
        <f>IF(O139="nulová",K139,0)</f>
        <v>0</v>
      </c>
      <c r="BJ139" s="15" t="s">
        <v>79</v>
      </c>
      <c r="BK139" s="151">
        <f>ROUND(P139*H139,2)</f>
        <v>0</v>
      </c>
      <c r="BL139" s="15" t="s">
        <v>139</v>
      </c>
      <c r="BM139" s="15" t="s">
        <v>228</v>
      </c>
    </row>
    <row r="140" spans="2:65" s="1" customFormat="1" ht="58.5">
      <c r="B140" s="28"/>
      <c r="D140" s="152" t="s">
        <v>141</v>
      </c>
      <c r="F140" s="153" t="s">
        <v>229</v>
      </c>
      <c r="I140" s="78"/>
      <c r="J140" s="78"/>
      <c r="M140" s="28"/>
      <c r="N140" s="154"/>
      <c r="O140" s="46"/>
      <c r="P140" s="46"/>
      <c r="Q140" s="46"/>
      <c r="R140" s="46"/>
      <c r="S140" s="46"/>
      <c r="T140" s="46"/>
      <c r="U140" s="46"/>
      <c r="V140" s="46"/>
      <c r="W140" s="46"/>
      <c r="X140" s="47"/>
      <c r="AT140" s="15" t="s">
        <v>141</v>
      </c>
      <c r="AU140" s="15" t="s">
        <v>81</v>
      </c>
    </row>
    <row r="141" spans="2:65" s="1" customFormat="1" ht="22.5" customHeight="1">
      <c r="B141" s="138"/>
      <c r="C141" s="139" t="s">
        <v>230</v>
      </c>
      <c r="D141" s="139" t="s">
        <v>134</v>
      </c>
      <c r="E141" s="140" t="s">
        <v>231</v>
      </c>
      <c r="F141" s="141" t="s">
        <v>232</v>
      </c>
      <c r="G141" s="142" t="s">
        <v>222</v>
      </c>
      <c r="H141" s="143">
        <v>362.39400000000001</v>
      </c>
      <c r="I141" s="144"/>
      <c r="J141" s="144"/>
      <c r="K141" s="145">
        <f>ROUND(P141*H141,2)</f>
        <v>0</v>
      </c>
      <c r="L141" s="141" t="s">
        <v>138</v>
      </c>
      <c r="M141" s="28"/>
      <c r="N141" s="146" t="s">
        <v>3</v>
      </c>
      <c r="O141" s="147" t="s">
        <v>40</v>
      </c>
      <c r="P141" s="148">
        <f>I141+J141</f>
        <v>0</v>
      </c>
      <c r="Q141" s="148">
        <f>ROUND(I141*H141,2)</f>
        <v>0</v>
      </c>
      <c r="R141" s="148">
        <f>ROUND(J141*H141,2)</f>
        <v>0</v>
      </c>
      <c r="S141" s="46"/>
      <c r="T141" s="149">
        <f>S141*H141</f>
        <v>0</v>
      </c>
      <c r="U141" s="149">
        <v>0</v>
      </c>
      <c r="V141" s="149">
        <f>U141*H141</f>
        <v>0</v>
      </c>
      <c r="W141" s="149">
        <v>0</v>
      </c>
      <c r="X141" s="150">
        <f>W141*H141</f>
        <v>0</v>
      </c>
      <c r="AR141" s="15" t="s">
        <v>139</v>
      </c>
      <c r="AT141" s="15" t="s">
        <v>134</v>
      </c>
      <c r="AU141" s="15" t="s">
        <v>81</v>
      </c>
      <c r="AY141" s="15" t="s">
        <v>130</v>
      </c>
      <c r="BE141" s="151">
        <f>IF(O141="základní",K141,0)</f>
        <v>0</v>
      </c>
      <c r="BF141" s="151">
        <f>IF(O141="snížená",K141,0)</f>
        <v>0</v>
      </c>
      <c r="BG141" s="151">
        <f>IF(O141="zákl. přenesená",K141,0)</f>
        <v>0</v>
      </c>
      <c r="BH141" s="151">
        <f>IF(O141="sníž. přenesená",K141,0)</f>
        <v>0</v>
      </c>
      <c r="BI141" s="151">
        <f>IF(O141="nulová",K141,0)</f>
        <v>0</v>
      </c>
      <c r="BJ141" s="15" t="s">
        <v>79</v>
      </c>
      <c r="BK141" s="151">
        <f>ROUND(P141*H141,2)</f>
        <v>0</v>
      </c>
      <c r="BL141" s="15" t="s">
        <v>139</v>
      </c>
      <c r="BM141" s="15" t="s">
        <v>233</v>
      </c>
    </row>
    <row r="142" spans="2:65" s="1" customFormat="1" ht="58.5">
      <c r="B142" s="28"/>
      <c r="D142" s="152" t="s">
        <v>141</v>
      </c>
      <c r="F142" s="153" t="s">
        <v>229</v>
      </c>
      <c r="I142" s="78"/>
      <c r="J142" s="78"/>
      <c r="M142" s="28"/>
      <c r="N142" s="154"/>
      <c r="O142" s="46"/>
      <c r="P142" s="46"/>
      <c r="Q142" s="46"/>
      <c r="R142" s="46"/>
      <c r="S142" s="46"/>
      <c r="T142" s="46"/>
      <c r="U142" s="46"/>
      <c r="V142" s="46"/>
      <c r="W142" s="46"/>
      <c r="X142" s="47"/>
      <c r="AT142" s="15" t="s">
        <v>141</v>
      </c>
      <c r="AU142" s="15" t="s">
        <v>81</v>
      </c>
    </row>
    <row r="143" spans="2:65" s="11" customFormat="1" ht="11.25">
      <c r="B143" s="155"/>
      <c r="D143" s="152" t="s">
        <v>143</v>
      </c>
      <c r="F143" s="157" t="s">
        <v>234</v>
      </c>
      <c r="H143" s="158">
        <v>362.39400000000001</v>
      </c>
      <c r="I143" s="159"/>
      <c r="J143" s="159"/>
      <c r="M143" s="155"/>
      <c r="N143" s="160"/>
      <c r="O143" s="161"/>
      <c r="P143" s="161"/>
      <c r="Q143" s="161"/>
      <c r="R143" s="161"/>
      <c r="S143" s="161"/>
      <c r="T143" s="161"/>
      <c r="U143" s="161"/>
      <c r="V143" s="161"/>
      <c r="W143" s="161"/>
      <c r="X143" s="162"/>
      <c r="AT143" s="156" t="s">
        <v>143</v>
      </c>
      <c r="AU143" s="156" t="s">
        <v>81</v>
      </c>
      <c r="AV143" s="11" t="s">
        <v>81</v>
      </c>
      <c r="AW143" s="11" t="s">
        <v>4</v>
      </c>
      <c r="AX143" s="11" t="s">
        <v>79</v>
      </c>
      <c r="AY143" s="156" t="s">
        <v>130</v>
      </c>
    </row>
    <row r="144" spans="2:65" s="1" customFormat="1" ht="22.5" customHeight="1">
      <c r="B144" s="138"/>
      <c r="C144" s="139" t="s">
        <v>235</v>
      </c>
      <c r="D144" s="139" t="s">
        <v>134</v>
      </c>
      <c r="E144" s="140" t="s">
        <v>236</v>
      </c>
      <c r="F144" s="141" t="s">
        <v>237</v>
      </c>
      <c r="G144" s="142" t="s">
        <v>222</v>
      </c>
      <c r="H144" s="143">
        <v>39.887999999999998</v>
      </c>
      <c r="I144" s="144"/>
      <c r="J144" s="144"/>
      <c r="K144" s="145">
        <f>ROUND(P144*H144,2)</f>
        <v>0</v>
      </c>
      <c r="L144" s="141" t="s">
        <v>138</v>
      </c>
      <c r="M144" s="28"/>
      <c r="N144" s="146" t="s">
        <v>3</v>
      </c>
      <c r="O144" s="147" t="s">
        <v>40</v>
      </c>
      <c r="P144" s="148">
        <f>I144+J144</f>
        <v>0</v>
      </c>
      <c r="Q144" s="148">
        <f>ROUND(I144*H144,2)</f>
        <v>0</v>
      </c>
      <c r="R144" s="148">
        <f>ROUND(J144*H144,2)</f>
        <v>0</v>
      </c>
      <c r="S144" s="46"/>
      <c r="T144" s="149">
        <f>S144*H144</f>
        <v>0</v>
      </c>
      <c r="U144" s="149">
        <v>0</v>
      </c>
      <c r="V144" s="149">
        <f>U144*H144</f>
        <v>0</v>
      </c>
      <c r="W144" s="149">
        <v>0</v>
      </c>
      <c r="X144" s="150">
        <f>W144*H144</f>
        <v>0</v>
      </c>
      <c r="AR144" s="15" t="s">
        <v>139</v>
      </c>
      <c r="AT144" s="15" t="s">
        <v>134</v>
      </c>
      <c r="AU144" s="15" t="s">
        <v>81</v>
      </c>
      <c r="AY144" s="15" t="s">
        <v>130</v>
      </c>
      <c r="BE144" s="151">
        <f>IF(O144="základní",K144,0)</f>
        <v>0</v>
      </c>
      <c r="BF144" s="151">
        <f>IF(O144="snížená",K144,0)</f>
        <v>0</v>
      </c>
      <c r="BG144" s="151">
        <f>IF(O144="zákl. přenesená",K144,0)</f>
        <v>0</v>
      </c>
      <c r="BH144" s="151">
        <f>IF(O144="sníž. přenesená",K144,0)</f>
        <v>0</v>
      </c>
      <c r="BI144" s="151">
        <f>IF(O144="nulová",K144,0)</f>
        <v>0</v>
      </c>
      <c r="BJ144" s="15" t="s">
        <v>79</v>
      </c>
      <c r="BK144" s="151">
        <f>ROUND(P144*H144,2)</f>
        <v>0</v>
      </c>
      <c r="BL144" s="15" t="s">
        <v>139</v>
      </c>
      <c r="BM144" s="15" t="s">
        <v>238</v>
      </c>
    </row>
    <row r="145" spans="2:65" s="1" customFormat="1" ht="58.5">
      <c r="B145" s="28"/>
      <c r="D145" s="152" t="s">
        <v>141</v>
      </c>
      <c r="F145" s="153" t="s">
        <v>239</v>
      </c>
      <c r="I145" s="78"/>
      <c r="J145" s="78"/>
      <c r="M145" s="28"/>
      <c r="N145" s="154"/>
      <c r="O145" s="46"/>
      <c r="P145" s="46"/>
      <c r="Q145" s="46"/>
      <c r="R145" s="46"/>
      <c r="S145" s="46"/>
      <c r="T145" s="46"/>
      <c r="U145" s="46"/>
      <c r="V145" s="46"/>
      <c r="W145" s="46"/>
      <c r="X145" s="47"/>
      <c r="AT145" s="15" t="s">
        <v>141</v>
      </c>
      <c r="AU145" s="15" t="s">
        <v>81</v>
      </c>
    </row>
    <row r="146" spans="2:65" s="10" customFormat="1" ht="22.9" customHeight="1">
      <c r="B146" s="124"/>
      <c r="D146" s="125" t="s">
        <v>70</v>
      </c>
      <c r="E146" s="136" t="s">
        <v>240</v>
      </c>
      <c r="F146" s="136" t="s">
        <v>241</v>
      </c>
      <c r="I146" s="127"/>
      <c r="J146" s="127"/>
      <c r="K146" s="137">
        <f>BK146</f>
        <v>0</v>
      </c>
      <c r="M146" s="124"/>
      <c r="N146" s="129"/>
      <c r="O146" s="130"/>
      <c r="P146" s="130"/>
      <c r="Q146" s="131">
        <f>SUM(Q147:Q148)</f>
        <v>0</v>
      </c>
      <c r="R146" s="131">
        <f>SUM(R147:R148)</f>
        <v>0</v>
      </c>
      <c r="S146" s="130"/>
      <c r="T146" s="132">
        <f>SUM(T147:T148)</f>
        <v>0</v>
      </c>
      <c r="U146" s="130"/>
      <c r="V146" s="132">
        <f>SUM(V147:V148)</f>
        <v>0</v>
      </c>
      <c r="W146" s="130"/>
      <c r="X146" s="133">
        <f>SUM(X147:X148)</f>
        <v>0</v>
      </c>
      <c r="AR146" s="125" t="s">
        <v>79</v>
      </c>
      <c r="AT146" s="134" t="s">
        <v>70</v>
      </c>
      <c r="AU146" s="134" t="s">
        <v>79</v>
      </c>
      <c r="AY146" s="125" t="s">
        <v>130</v>
      </c>
      <c r="BK146" s="135">
        <f>SUM(BK147:BK148)</f>
        <v>0</v>
      </c>
    </row>
    <row r="147" spans="2:65" s="1" customFormat="1" ht="22.5" customHeight="1">
      <c r="B147" s="138"/>
      <c r="C147" s="139" t="s">
        <v>242</v>
      </c>
      <c r="D147" s="139" t="s">
        <v>134</v>
      </c>
      <c r="E147" s="140" t="s">
        <v>243</v>
      </c>
      <c r="F147" s="141" t="s">
        <v>244</v>
      </c>
      <c r="G147" s="142" t="s">
        <v>222</v>
      </c>
      <c r="H147" s="143">
        <v>1.403</v>
      </c>
      <c r="I147" s="144"/>
      <c r="J147" s="144"/>
      <c r="K147" s="145">
        <f>ROUND(P147*H147,2)</f>
        <v>0</v>
      </c>
      <c r="L147" s="141" t="s">
        <v>138</v>
      </c>
      <c r="M147" s="28"/>
      <c r="N147" s="146" t="s">
        <v>3</v>
      </c>
      <c r="O147" s="147" t="s">
        <v>40</v>
      </c>
      <c r="P147" s="148">
        <f>I147+J147</f>
        <v>0</v>
      </c>
      <c r="Q147" s="148">
        <f>ROUND(I147*H147,2)</f>
        <v>0</v>
      </c>
      <c r="R147" s="148">
        <f>ROUND(J147*H147,2)</f>
        <v>0</v>
      </c>
      <c r="S147" s="46"/>
      <c r="T147" s="149">
        <f>S147*H147</f>
        <v>0</v>
      </c>
      <c r="U147" s="149">
        <v>0</v>
      </c>
      <c r="V147" s="149">
        <f>U147*H147</f>
        <v>0</v>
      </c>
      <c r="W147" s="149">
        <v>0</v>
      </c>
      <c r="X147" s="150">
        <f>W147*H147</f>
        <v>0</v>
      </c>
      <c r="AR147" s="15" t="s">
        <v>139</v>
      </c>
      <c r="AT147" s="15" t="s">
        <v>134</v>
      </c>
      <c r="AU147" s="15" t="s">
        <v>81</v>
      </c>
      <c r="AY147" s="15" t="s">
        <v>130</v>
      </c>
      <c r="BE147" s="151">
        <f>IF(O147="základní",K147,0)</f>
        <v>0</v>
      </c>
      <c r="BF147" s="151">
        <f>IF(O147="snížená",K147,0)</f>
        <v>0</v>
      </c>
      <c r="BG147" s="151">
        <f>IF(O147="zákl. přenesená",K147,0)</f>
        <v>0</v>
      </c>
      <c r="BH147" s="151">
        <f>IF(O147="sníž. přenesená",K147,0)</f>
        <v>0</v>
      </c>
      <c r="BI147" s="151">
        <f>IF(O147="nulová",K147,0)</f>
        <v>0</v>
      </c>
      <c r="BJ147" s="15" t="s">
        <v>79</v>
      </c>
      <c r="BK147" s="151">
        <f>ROUND(P147*H147,2)</f>
        <v>0</v>
      </c>
      <c r="BL147" s="15" t="s">
        <v>139</v>
      </c>
      <c r="BM147" s="15" t="s">
        <v>245</v>
      </c>
    </row>
    <row r="148" spans="2:65" s="1" customFormat="1" ht="39">
      <c r="B148" s="28"/>
      <c r="D148" s="152" t="s">
        <v>141</v>
      </c>
      <c r="F148" s="153" t="s">
        <v>246</v>
      </c>
      <c r="I148" s="78"/>
      <c r="J148" s="78"/>
      <c r="M148" s="28"/>
      <c r="N148" s="154"/>
      <c r="O148" s="46"/>
      <c r="P148" s="46"/>
      <c r="Q148" s="46"/>
      <c r="R148" s="46"/>
      <c r="S148" s="46"/>
      <c r="T148" s="46"/>
      <c r="U148" s="46"/>
      <c r="V148" s="46"/>
      <c r="W148" s="46"/>
      <c r="X148" s="47"/>
      <c r="AT148" s="15" t="s">
        <v>141</v>
      </c>
      <c r="AU148" s="15" t="s">
        <v>81</v>
      </c>
    </row>
    <row r="149" spans="2:65" s="10" customFormat="1" ht="25.9" customHeight="1">
      <c r="B149" s="124"/>
      <c r="D149" s="125" t="s">
        <v>70</v>
      </c>
      <c r="E149" s="126" t="s">
        <v>247</v>
      </c>
      <c r="F149" s="126" t="s">
        <v>248</v>
      </c>
      <c r="I149" s="127"/>
      <c r="J149" s="127"/>
      <c r="K149" s="128">
        <f>BK149</f>
        <v>0</v>
      </c>
      <c r="M149" s="124"/>
      <c r="N149" s="129"/>
      <c r="O149" s="130"/>
      <c r="P149" s="130"/>
      <c r="Q149" s="131">
        <f>Q150+Q162+Q178+Q213+Q221+Q244+Q251</f>
        <v>0</v>
      </c>
      <c r="R149" s="131">
        <f>R150+R162+R178+R213+R221+R244+R251</f>
        <v>0</v>
      </c>
      <c r="S149" s="130"/>
      <c r="T149" s="132">
        <f>T150+T162+T178+T213+T221+T244+T251</f>
        <v>0</v>
      </c>
      <c r="U149" s="130"/>
      <c r="V149" s="132">
        <f>V150+V162+V178+V213+V221+V244+V251</f>
        <v>23.441879389999997</v>
      </c>
      <c r="W149" s="130"/>
      <c r="X149" s="133">
        <f>X150+X162+X178+X213+X221+X244+X251</f>
        <v>39.888027519999994</v>
      </c>
      <c r="AR149" s="125" t="s">
        <v>81</v>
      </c>
      <c r="AT149" s="134" t="s">
        <v>70</v>
      </c>
      <c r="AU149" s="134" t="s">
        <v>71</v>
      </c>
      <c r="AY149" s="125" t="s">
        <v>130</v>
      </c>
      <c r="BK149" s="135">
        <f>BK150+BK162+BK178+BK213+BK221+BK244+BK251</f>
        <v>0</v>
      </c>
    </row>
    <row r="150" spans="2:65" s="10" customFormat="1" ht="22.9" customHeight="1">
      <c r="B150" s="124"/>
      <c r="D150" s="125" t="s">
        <v>70</v>
      </c>
      <c r="E150" s="136" t="s">
        <v>249</v>
      </c>
      <c r="F150" s="136" t="s">
        <v>250</v>
      </c>
      <c r="I150" s="127"/>
      <c r="J150" s="127"/>
      <c r="K150" s="137">
        <f>BK150</f>
        <v>0</v>
      </c>
      <c r="M150" s="124"/>
      <c r="N150" s="129"/>
      <c r="O150" s="130"/>
      <c r="P150" s="130"/>
      <c r="Q150" s="131">
        <f>SUM(Q151:Q161)</f>
        <v>0</v>
      </c>
      <c r="R150" s="131">
        <f>SUM(R151:R161)</f>
        <v>0</v>
      </c>
      <c r="S150" s="130"/>
      <c r="T150" s="132">
        <f>SUM(T151:T161)</f>
        <v>0</v>
      </c>
      <c r="U150" s="130"/>
      <c r="V150" s="132">
        <f>SUM(V151:V161)</f>
        <v>0.23252511000000001</v>
      </c>
      <c r="W150" s="130"/>
      <c r="X150" s="133">
        <f>SUM(X151:X161)</f>
        <v>0</v>
      </c>
      <c r="AR150" s="125" t="s">
        <v>81</v>
      </c>
      <c r="AT150" s="134" t="s">
        <v>70</v>
      </c>
      <c r="AU150" s="134" t="s">
        <v>79</v>
      </c>
      <c r="AY150" s="125" t="s">
        <v>130</v>
      </c>
      <c r="BK150" s="135">
        <f>SUM(BK151:BK161)</f>
        <v>0</v>
      </c>
    </row>
    <row r="151" spans="2:65" s="1" customFormat="1" ht="16.5" customHeight="1">
      <c r="B151" s="138"/>
      <c r="C151" s="139" t="s">
        <v>251</v>
      </c>
      <c r="D151" s="139" t="s">
        <v>134</v>
      </c>
      <c r="E151" s="140" t="s">
        <v>252</v>
      </c>
      <c r="F151" s="141" t="s">
        <v>253</v>
      </c>
      <c r="G151" s="142" t="s">
        <v>137</v>
      </c>
      <c r="H151" s="143">
        <v>1030.1659999999999</v>
      </c>
      <c r="I151" s="144"/>
      <c r="J151" s="144"/>
      <c r="K151" s="145">
        <f>ROUND(P151*H151,2)</f>
        <v>0</v>
      </c>
      <c r="L151" s="141" t="s">
        <v>138</v>
      </c>
      <c r="M151" s="28"/>
      <c r="N151" s="146" t="s">
        <v>3</v>
      </c>
      <c r="O151" s="147" t="s">
        <v>40</v>
      </c>
      <c r="P151" s="148">
        <f>I151+J151</f>
        <v>0</v>
      </c>
      <c r="Q151" s="148">
        <f>ROUND(I151*H151,2)</f>
        <v>0</v>
      </c>
      <c r="R151" s="148">
        <f>ROUND(J151*H151,2)</f>
        <v>0</v>
      </c>
      <c r="S151" s="46"/>
      <c r="T151" s="149">
        <f>S151*H151</f>
        <v>0</v>
      </c>
      <c r="U151" s="149">
        <v>0</v>
      </c>
      <c r="V151" s="149">
        <f>U151*H151</f>
        <v>0</v>
      </c>
      <c r="W151" s="149">
        <v>0</v>
      </c>
      <c r="X151" s="150">
        <f>W151*H151</f>
        <v>0</v>
      </c>
      <c r="AR151" s="15" t="s">
        <v>254</v>
      </c>
      <c r="AT151" s="15" t="s">
        <v>134</v>
      </c>
      <c r="AU151" s="15" t="s">
        <v>81</v>
      </c>
      <c r="AY151" s="15" t="s">
        <v>130</v>
      </c>
      <c r="BE151" s="151">
        <f>IF(O151="základní",K151,0)</f>
        <v>0</v>
      </c>
      <c r="BF151" s="151">
        <f>IF(O151="snížená",K151,0)</f>
        <v>0</v>
      </c>
      <c r="BG151" s="151">
        <f>IF(O151="zákl. přenesená",K151,0)</f>
        <v>0</v>
      </c>
      <c r="BH151" s="151">
        <f>IF(O151="sníž. přenesená",K151,0)</f>
        <v>0</v>
      </c>
      <c r="BI151" s="151">
        <f>IF(O151="nulová",K151,0)</f>
        <v>0</v>
      </c>
      <c r="BJ151" s="15" t="s">
        <v>79</v>
      </c>
      <c r="BK151" s="151">
        <f>ROUND(P151*H151,2)</f>
        <v>0</v>
      </c>
      <c r="BL151" s="15" t="s">
        <v>254</v>
      </c>
      <c r="BM151" s="15" t="s">
        <v>255</v>
      </c>
    </row>
    <row r="152" spans="2:65" s="1" customFormat="1" ht="29.25">
      <c r="B152" s="28"/>
      <c r="D152" s="152" t="s">
        <v>141</v>
      </c>
      <c r="F152" s="153" t="s">
        <v>256</v>
      </c>
      <c r="I152" s="78"/>
      <c r="J152" s="78"/>
      <c r="M152" s="28"/>
      <c r="N152" s="154"/>
      <c r="O152" s="46"/>
      <c r="P152" s="46"/>
      <c r="Q152" s="46"/>
      <c r="R152" s="46"/>
      <c r="S152" s="46"/>
      <c r="T152" s="46"/>
      <c r="U152" s="46"/>
      <c r="V152" s="46"/>
      <c r="W152" s="46"/>
      <c r="X152" s="47"/>
      <c r="AT152" s="15" t="s">
        <v>141</v>
      </c>
      <c r="AU152" s="15" t="s">
        <v>81</v>
      </c>
    </row>
    <row r="153" spans="2:65" s="11" customFormat="1" ht="11.25">
      <c r="B153" s="155"/>
      <c r="D153" s="152" t="s">
        <v>143</v>
      </c>
      <c r="E153" s="156" t="s">
        <v>3</v>
      </c>
      <c r="F153" s="157" t="s">
        <v>257</v>
      </c>
      <c r="H153" s="158">
        <v>1030.1659999999999</v>
      </c>
      <c r="I153" s="159"/>
      <c r="J153" s="159"/>
      <c r="M153" s="155"/>
      <c r="N153" s="160"/>
      <c r="O153" s="161"/>
      <c r="P153" s="161"/>
      <c r="Q153" s="161"/>
      <c r="R153" s="161"/>
      <c r="S153" s="161"/>
      <c r="T153" s="161"/>
      <c r="U153" s="161"/>
      <c r="V153" s="161"/>
      <c r="W153" s="161"/>
      <c r="X153" s="162"/>
      <c r="AT153" s="156" t="s">
        <v>143</v>
      </c>
      <c r="AU153" s="156" t="s">
        <v>81</v>
      </c>
      <c r="AV153" s="11" t="s">
        <v>81</v>
      </c>
      <c r="AW153" s="11" t="s">
        <v>5</v>
      </c>
      <c r="AX153" s="11" t="s">
        <v>79</v>
      </c>
      <c r="AY153" s="156" t="s">
        <v>130</v>
      </c>
    </row>
    <row r="154" spans="2:65" s="1" customFormat="1" ht="16.5" customHeight="1">
      <c r="B154" s="138"/>
      <c r="C154" s="171" t="s">
        <v>154</v>
      </c>
      <c r="D154" s="171" t="s">
        <v>202</v>
      </c>
      <c r="E154" s="172" t="s">
        <v>258</v>
      </c>
      <c r="F154" s="173" t="s">
        <v>259</v>
      </c>
      <c r="G154" s="174" t="s">
        <v>137</v>
      </c>
      <c r="H154" s="175">
        <v>1184.691</v>
      </c>
      <c r="I154" s="176"/>
      <c r="J154" s="177"/>
      <c r="K154" s="178">
        <f>ROUND(P154*H154,2)</f>
        <v>0</v>
      </c>
      <c r="L154" s="173" t="s">
        <v>138</v>
      </c>
      <c r="M154" s="179"/>
      <c r="N154" s="180" t="s">
        <v>3</v>
      </c>
      <c r="O154" s="147" t="s">
        <v>40</v>
      </c>
      <c r="P154" s="148">
        <f>I154+J154</f>
        <v>0</v>
      </c>
      <c r="Q154" s="148">
        <f>ROUND(I154*H154,2)</f>
        <v>0</v>
      </c>
      <c r="R154" s="148">
        <f>ROUND(J154*H154,2)</f>
        <v>0</v>
      </c>
      <c r="S154" s="46"/>
      <c r="T154" s="149">
        <f>S154*H154</f>
        <v>0</v>
      </c>
      <c r="U154" s="149">
        <v>1.8000000000000001E-4</v>
      </c>
      <c r="V154" s="149">
        <f>U154*H154</f>
        <v>0.21324438000000001</v>
      </c>
      <c r="W154" s="149">
        <v>0</v>
      </c>
      <c r="X154" s="150">
        <f>W154*H154</f>
        <v>0</v>
      </c>
      <c r="AR154" s="15" t="s">
        <v>181</v>
      </c>
      <c r="AT154" s="15" t="s">
        <v>202</v>
      </c>
      <c r="AU154" s="15" t="s">
        <v>81</v>
      </c>
      <c r="AY154" s="15" t="s">
        <v>130</v>
      </c>
      <c r="BE154" s="151">
        <f>IF(O154="základní",K154,0)</f>
        <v>0</v>
      </c>
      <c r="BF154" s="151">
        <f>IF(O154="snížená",K154,0)</f>
        <v>0</v>
      </c>
      <c r="BG154" s="151">
        <f>IF(O154="zákl. přenesená",K154,0)</f>
        <v>0</v>
      </c>
      <c r="BH154" s="151">
        <f>IF(O154="sníž. přenesená",K154,0)</f>
        <v>0</v>
      </c>
      <c r="BI154" s="151">
        <f>IF(O154="nulová",K154,0)</f>
        <v>0</v>
      </c>
      <c r="BJ154" s="15" t="s">
        <v>79</v>
      </c>
      <c r="BK154" s="151">
        <f>ROUND(P154*H154,2)</f>
        <v>0</v>
      </c>
      <c r="BL154" s="15" t="s">
        <v>254</v>
      </c>
      <c r="BM154" s="15" t="s">
        <v>260</v>
      </c>
    </row>
    <row r="155" spans="2:65" s="11" customFormat="1" ht="11.25">
      <c r="B155" s="155"/>
      <c r="D155" s="152" t="s">
        <v>143</v>
      </c>
      <c r="E155" s="156" t="s">
        <v>3</v>
      </c>
      <c r="F155" s="157" t="s">
        <v>261</v>
      </c>
      <c r="H155" s="158">
        <v>1184.691</v>
      </c>
      <c r="I155" s="159"/>
      <c r="J155" s="159"/>
      <c r="M155" s="155"/>
      <c r="N155" s="160"/>
      <c r="O155" s="161"/>
      <c r="P155" s="161"/>
      <c r="Q155" s="161"/>
      <c r="R155" s="161"/>
      <c r="S155" s="161"/>
      <c r="T155" s="161"/>
      <c r="U155" s="161"/>
      <c r="V155" s="161"/>
      <c r="W155" s="161"/>
      <c r="X155" s="162"/>
      <c r="AT155" s="156" t="s">
        <v>143</v>
      </c>
      <c r="AU155" s="156" t="s">
        <v>81</v>
      </c>
      <c r="AV155" s="11" t="s">
        <v>81</v>
      </c>
      <c r="AW155" s="11" t="s">
        <v>5</v>
      </c>
      <c r="AX155" s="11" t="s">
        <v>79</v>
      </c>
      <c r="AY155" s="156" t="s">
        <v>130</v>
      </c>
    </row>
    <row r="156" spans="2:65" s="1" customFormat="1" ht="22.5" customHeight="1">
      <c r="B156" s="138"/>
      <c r="C156" s="139" t="s">
        <v>262</v>
      </c>
      <c r="D156" s="139" t="s">
        <v>134</v>
      </c>
      <c r="E156" s="140" t="s">
        <v>263</v>
      </c>
      <c r="F156" s="141" t="s">
        <v>264</v>
      </c>
      <c r="G156" s="142" t="s">
        <v>137</v>
      </c>
      <c r="H156" s="143">
        <v>2.355</v>
      </c>
      <c r="I156" s="144"/>
      <c r="J156" s="144"/>
      <c r="K156" s="145">
        <f>ROUND(P156*H156,2)</f>
        <v>0</v>
      </c>
      <c r="L156" s="141" t="s">
        <v>138</v>
      </c>
      <c r="M156" s="28"/>
      <c r="N156" s="146" t="s">
        <v>3</v>
      </c>
      <c r="O156" s="147" t="s">
        <v>40</v>
      </c>
      <c r="P156" s="148">
        <f>I156+J156</f>
        <v>0</v>
      </c>
      <c r="Q156" s="148">
        <f>ROUND(I156*H156,2)</f>
        <v>0</v>
      </c>
      <c r="R156" s="148">
        <f>ROUND(J156*H156,2)</f>
        <v>0</v>
      </c>
      <c r="S156" s="46"/>
      <c r="T156" s="149">
        <f>S156*H156</f>
        <v>0</v>
      </c>
      <c r="U156" s="149">
        <v>6.0000000000000001E-3</v>
      </c>
      <c r="V156" s="149">
        <f>U156*H156</f>
        <v>1.413E-2</v>
      </c>
      <c r="W156" s="149">
        <v>0</v>
      </c>
      <c r="X156" s="150">
        <f>W156*H156</f>
        <v>0</v>
      </c>
      <c r="AR156" s="15" t="s">
        <v>254</v>
      </c>
      <c r="AT156" s="15" t="s">
        <v>134</v>
      </c>
      <c r="AU156" s="15" t="s">
        <v>81</v>
      </c>
      <c r="AY156" s="15" t="s">
        <v>130</v>
      </c>
      <c r="BE156" s="151">
        <f>IF(O156="základní",K156,0)</f>
        <v>0</v>
      </c>
      <c r="BF156" s="151">
        <f>IF(O156="snížená",K156,0)</f>
        <v>0</v>
      </c>
      <c r="BG156" s="151">
        <f>IF(O156="zákl. přenesená",K156,0)</f>
        <v>0</v>
      </c>
      <c r="BH156" s="151">
        <f>IF(O156="sníž. přenesená",K156,0)</f>
        <v>0</v>
      </c>
      <c r="BI156" s="151">
        <f>IF(O156="nulová",K156,0)</f>
        <v>0</v>
      </c>
      <c r="BJ156" s="15" t="s">
        <v>79</v>
      </c>
      <c r="BK156" s="151">
        <f>ROUND(P156*H156,2)</f>
        <v>0</v>
      </c>
      <c r="BL156" s="15" t="s">
        <v>254</v>
      </c>
      <c r="BM156" s="15" t="s">
        <v>265</v>
      </c>
    </row>
    <row r="157" spans="2:65" s="11" customFormat="1" ht="11.25">
      <c r="B157" s="155"/>
      <c r="D157" s="152" t="s">
        <v>143</v>
      </c>
      <c r="E157" s="156" t="s">
        <v>3</v>
      </c>
      <c r="F157" s="157" t="s">
        <v>266</v>
      </c>
      <c r="H157" s="158">
        <v>2.355</v>
      </c>
      <c r="I157" s="159"/>
      <c r="J157" s="159"/>
      <c r="M157" s="155"/>
      <c r="N157" s="160"/>
      <c r="O157" s="161"/>
      <c r="P157" s="161"/>
      <c r="Q157" s="161"/>
      <c r="R157" s="161"/>
      <c r="S157" s="161"/>
      <c r="T157" s="161"/>
      <c r="U157" s="161"/>
      <c r="V157" s="161"/>
      <c r="W157" s="161"/>
      <c r="X157" s="162"/>
      <c r="AT157" s="156" t="s">
        <v>143</v>
      </c>
      <c r="AU157" s="156" t="s">
        <v>81</v>
      </c>
      <c r="AV157" s="11" t="s">
        <v>81</v>
      </c>
      <c r="AW157" s="11" t="s">
        <v>5</v>
      </c>
      <c r="AX157" s="11" t="s">
        <v>79</v>
      </c>
      <c r="AY157" s="156" t="s">
        <v>130</v>
      </c>
    </row>
    <row r="158" spans="2:65" s="1" customFormat="1" ht="22.5" customHeight="1">
      <c r="B158" s="138"/>
      <c r="C158" s="139" t="s">
        <v>267</v>
      </c>
      <c r="D158" s="139" t="s">
        <v>134</v>
      </c>
      <c r="E158" s="140" t="s">
        <v>268</v>
      </c>
      <c r="F158" s="141" t="s">
        <v>269</v>
      </c>
      <c r="G158" s="142" t="s">
        <v>137</v>
      </c>
      <c r="H158" s="143">
        <v>0.84299999999999997</v>
      </c>
      <c r="I158" s="144"/>
      <c r="J158" s="144"/>
      <c r="K158" s="145">
        <f>ROUND(P158*H158,2)</f>
        <v>0</v>
      </c>
      <c r="L158" s="141" t="s">
        <v>138</v>
      </c>
      <c r="M158" s="28"/>
      <c r="N158" s="146" t="s">
        <v>3</v>
      </c>
      <c r="O158" s="147" t="s">
        <v>40</v>
      </c>
      <c r="P158" s="148">
        <f>I158+J158</f>
        <v>0</v>
      </c>
      <c r="Q158" s="148">
        <f>ROUND(I158*H158,2)</f>
        <v>0</v>
      </c>
      <c r="R158" s="148">
        <f>ROUND(J158*H158,2)</f>
        <v>0</v>
      </c>
      <c r="S158" s="46"/>
      <c r="T158" s="149">
        <f>S158*H158</f>
        <v>0</v>
      </c>
      <c r="U158" s="149">
        <v>6.11E-3</v>
      </c>
      <c r="V158" s="149">
        <f>U158*H158</f>
        <v>5.1507300000000001E-3</v>
      </c>
      <c r="W158" s="149">
        <v>0</v>
      </c>
      <c r="X158" s="150">
        <f>W158*H158</f>
        <v>0</v>
      </c>
      <c r="AR158" s="15" t="s">
        <v>254</v>
      </c>
      <c r="AT158" s="15" t="s">
        <v>134</v>
      </c>
      <c r="AU158" s="15" t="s">
        <v>81</v>
      </c>
      <c r="AY158" s="15" t="s">
        <v>130</v>
      </c>
      <c r="BE158" s="151">
        <f>IF(O158="základní",K158,0)</f>
        <v>0</v>
      </c>
      <c r="BF158" s="151">
        <f>IF(O158="snížená",K158,0)</f>
        <v>0</v>
      </c>
      <c r="BG158" s="151">
        <f>IF(O158="zákl. přenesená",K158,0)</f>
        <v>0</v>
      </c>
      <c r="BH158" s="151">
        <f>IF(O158="sníž. přenesená",K158,0)</f>
        <v>0</v>
      </c>
      <c r="BI158" s="151">
        <f>IF(O158="nulová",K158,0)</f>
        <v>0</v>
      </c>
      <c r="BJ158" s="15" t="s">
        <v>79</v>
      </c>
      <c r="BK158" s="151">
        <f>ROUND(P158*H158,2)</f>
        <v>0</v>
      </c>
      <c r="BL158" s="15" t="s">
        <v>254</v>
      </c>
      <c r="BM158" s="15" t="s">
        <v>270</v>
      </c>
    </row>
    <row r="159" spans="2:65" s="11" customFormat="1" ht="11.25">
      <c r="B159" s="155"/>
      <c r="D159" s="152" t="s">
        <v>143</v>
      </c>
      <c r="E159" s="156" t="s">
        <v>3</v>
      </c>
      <c r="F159" s="157" t="s">
        <v>271</v>
      </c>
      <c r="H159" s="158">
        <v>0.84299999999999997</v>
      </c>
      <c r="I159" s="159"/>
      <c r="J159" s="159"/>
      <c r="M159" s="155"/>
      <c r="N159" s="160"/>
      <c r="O159" s="161"/>
      <c r="P159" s="161"/>
      <c r="Q159" s="161"/>
      <c r="R159" s="161"/>
      <c r="S159" s="161"/>
      <c r="T159" s="161"/>
      <c r="U159" s="161"/>
      <c r="V159" s="161"/>
      <c r="W159" s="161"/>
      <c r="X159" s="162"/>
      <c r="AT159" s="156" t="s">
        <v>143</v>
      </c>
      <c r="AU159" s="156" t="s">
        <v>81</v>
      </c>
      <c r="AV159" s="11" t="s">
        <v>81</v>
      </c>
      <c r="AW159" s="11" t="s">
        <v>5</v>
      </c>
      <c r="AX159" s="11" t="s">
        <v>79</v>
      </c>
      <c r="AY159" s="156" t="s">
        <v>130</v>
      </c>
    </row>
    <row r="160" spans="2:65" s="1" customFormat="1" ht="22.5" customHeight="1">
      <c r="B160" s="138"/>
      <c r="C160" s="139" t="s">
        <v>272</v>
      </c>
      <c r="D160" s="139" t="s">
        <v>134</v>
      </c>
      <c r="E160" s="140" t="s">
        <v>273</v>
      </c>
      <c r="F160" s="141" t="s">
        <v>274</v>
      </c>
      <c r="G160" s="142" t="s">
        <v>222</v>
      </c>
      <c r="H160" s="143">
        <v>0.23300000000000001</v>
      </c>
      <c r="I160" s="144"/>
      <c r="J160" s="144"/>
      <c r="K160" s="145">
        <f>ROUND(P160*H160,2)</f>
        <v>0</v>
      </c>
      <c r="L160" s="141" t="s">
        <v>138</v>
      </c>
      <c r="M160" s="28"/>
      <c r="N160" s="146" t="s">
        <v>3</v>
      </c>
      <c r="O160" s="147" t="s">
        <v>40</v>
      </c>
      <c r="P160" s="148">
        <f>I160+J160</f>
        <v>0</v>
      </c>
      <c r="Q160" s="148">
        <f>ROUND(I160*H160,2)</f>
        <v>0</v>
      </c>
      <c r="R160" s="148">
        <f>ROUND(J160*H160,2)</f>
        <v>0</v>
      </c>
      <c r="S160" s="46"/>
      <c r="T160" s="149">
        <f>S160*H160</f>
        <v>0</v>
      </c>
      <c r="U160" s="149">
        <v>0</v>
      </c>
      <c r="V160" s="149">
        <f>U160*H160</f>
        <v>0</v>
      </c>
      <c r="W160" s="149">
        <v>0</v>
      </c>
      <c r="X160" s="150">
        <f>W160*H160</f>
        <v>0</v>
      </c>
      <c r="AR160" s="15" t="s">
        <v>254</v>
      </c>
      <c r="AT160" s="15" t="s">
        <v>134</v>
      </c>
      <c r="AU160" s="15" t="s">
        <v>81</v>
      </c>
      <c r="AY160" s="15" t="s">
        <v>130</v>
      </c>
      <c r="BE160" s="151">
        <f>IF(O160="základní",K160,0)</f>
        <v>0</v>
      </c>
      <c r="BF160" s="151">
        <f>IF(O160="snížená",K160,0)</f>
        <v>0</v>
      </c>
      <c r="BG160" s="151">
        <f>IF(O160="zákl. přenesená",K160,0)</f>
        <v>0</v>
      </c>
      <c r="BH160" s="151">
        <f>IF(O160="sníž. přenesená",K160,0)</f>
        <v>0</v>
      </c>
      <c r="BI160" s="151">
        <f>IF(O160="nulová",K160,0)</f>
        <v>0</v>
      </c>
      <c r="BJ160" s="15" t="s">
        <v>79</v>
      </c>
      <c r="BK160" s="151">
        <f>ROUND(P160*H160,2)</f>
        <v>0</v>
      </c>
      <c r="BL160" s="15" t="s">
        <v>254</v>
      </c>
      <c r="BM160" s="15" t="s">
        <v>275</v>
      </c>
    </row>
    <row r="161" spans="2:65" s="1" customFormat="1" ht="78">
      <c r="B161" s="28"/>
      <c r="D161" s="152" t="s">
        <v>141</v>
      </c>
      <c r="F161" s="153" t="s">
        <v>276</v>
      </c>
      <c r="I161" s="78"/>
      <c r="J161" s="78"/>
      <c r="M161" s="28"/>
      <c r="N161" s="154"/>
      <c r="O161" s="46"/>
      <c r="P161" s="46"/>
      <c r="Q161" s="46"/>
      <c r="R161" s="46"/>
      <c r="S161" s="46"/>
      <c r="T161" s="46"/>
      <c r="U161" s="46"/>
      <c r="V161" s="46"/>
      <c r="W161" s="46"/>
      <c r="X161" s="47"/>
      <c r="AT161" s="15" t="s">
        <v>141</v>
      </c>
      <c r="AU161" s="15" t="s">
        <v>81</v>
      </c>
    </row>
    <row r="162" spans="2:65" s="10" customFormat="1" ht="22.9" customHeight="1">
      <c r="B162" s="124"/>
      <c r="D162" s="125" t="s">
        <v>70</v>
      </c>
      <c r="E162" s="136" t="s">
        <v>277</v>
      </c>
      <c r="F162" s="136" t="s">
        <v>278</v>
      </c>
      <c r="I162" s="127"/>
      <c r="J162" s="127"/>
      <c r="K162" s="137">
        <f>BK162</f>
        <v>0</v>
      </c>
      <c r="M162" s="124"/>
      <c r="N162" s="129"/>
      <c r="O162" s="130"/>
      <c r="P162" s="130"/>
      <c r="Q162" s="131">
        <f>SUM(Q163:Q177)</f>
        <v>0</v>
      </c>
      <c r="R162" s="131">
        <f>SUM(R163:R177)</f>
        <v>0</v>
      </c>
      <c r="S162" s="130"/>
      <c r="T162" s="132">
        <f>SUM(T163:T177)</f>
        <v>0</v>
      </c>
      <c r="U162" s="130"/>
      <c r="V162" s="132">
        <f>SUM(V163:V177)</f>
        <v>1.8234328400000002</v>
      </c>
      <c r="W162" s="130"/>
      <c r="X162" s="133">
        <f>SUM(X163:X177)</f>
        <v>3.5025643999999998</v>
      </c>
      <c r="AR162" s="125" t="s">
        <v>81</v>
      </c>
      <c r="AT162" s="134" t="s">
        <v>70</v>
      </c>
      <c r="AU162" s="134" t="s">
        <v>79</v>
      </c>
      <c r="AY162" s="125" t="s">
        <v>130</v>
      </c>
      <c r="BK162" s="135">
        <f>SUM(BK163:BK177)</f>
        <v>0</v>
      </c>
    </row>
    <row r="163" spans="2:65" s="1" customFormat="1" ht="22.5" customHeight="1">
      <c r="B163" s="138"/>
      <c r="C163" s="139" t="s">
        <v>279</v>
      </c>
      <c r="D163" s="139" t="s">
        <v>134</v>
      </c>
      <c r="E163" s="140" t="s">
        <v>280</v>
      </c>
      <c r="F163" s="141" t="s">
        <v>281</v>
      </c>
      <c r="G163" s="142" t="s">
        <v>137</v>
      </c>
      <c r="H163" s="143">
        <v>1030.1659999999999</v>
      </c>
      <c r="I163" s="144"/>
      <c r="J163" s="144"/>
      <c r="K163" s="145">
        <f>ROUND(P163*H163,2)</f>
        <v>0</v>
      </c>
      <c r="L163" s="141" t="s">
        <v>138</v>
      </c>
      <c r="M163" s="28"/>
      <c r="N163" s="146" t="s">
        <v>3</v>
      </c>
      <c r="O163" s="147" t="s">
        <v>40</v>
      </c>
      <c r="P163" s="148">
        <f>I163+J163</f>
        <v>0</v>
      </c>
      <c r="Q163" s="148">
        <f>ROUND(I163*H163,2)</f>
        <v>0</v>
      </c>
      <c r="R163" s="148">
        <f>ROUND(J163*H163,2)</f>
        <v>0</v>
      </c>
      <c r="S163" s="46"/>
      <c r="T163" s="149">
        <f>S163*H163</f>
        <v>0</v>
      </c>
      <c r="U163" s="149">
        <v>0</v>
      </c>
      <c r="V163" s="149">
        <f>U163*H163</f>
        <v>0</v>
      </c>
      <c r="W163" s="149">
        <v>3.3999999999999998E-3</v>
      </c>
      <c r="X163" s="150">
        <f>W163*H163</f>
        <v>3.5025643999999998</v>
      </c>
      <c r="AR163" s="15" t="s">
        <v>254</v>
      </c>
      <c r="AT163" s="15" t="s">
        <v>134</v>
      </c>
      <c r="AU163" s="15" t="s">
        <v>81</v>
      </c>
      <c r="AY163" s="15" t="s">
        <v>130</v>
      </c>
      <c r="BE163" s="151">
        <f>IF(O163="základní",K163,0)</f>
        <v>0</v>
      </c>
      <c r="BF163" s="151">
        <f>IF(O163="snížená",K163,0)</f>
        <v>0</v>
      </c>
      <c r="BG163" s="151">
        <f>IF(O163="zákl. přenesená",K163,0)</f>
        <v>0</v>
      </c>
      <c r="BH163" s="151">
        <f>IF(O163="sníž. přenesená",K163,0)</f>
        <v>0</v>
      </c>
      <c r="BI163" s="151">
        <f>IF(O163="nulová",K163,0)</f>
        <v>0</v>
      </c>
      <c r="BJ163" s="15" t="s">
        <v>79</v>
      </c>
      <c r="BK163" s="151">
        <f>ROUND(P163*H163,2)</f>
        <v>0</v>
      </c>
      <c r="BL163" s="15" t="s">
        <v>254</v>
      </c>
      <c r="BM163" s="15" t="s">
        <v>282</v>
      </c>
    </row>
    <row r="164" spans="2:65" s="1" customFormat="1" ht="58.5">
      <c r="B164" s="28"/>
      <c r="D164" s="152" t="s">
        <v>141</v>
      </c>
      <c r="F164" s="153" t="s">
        <v>283</v>
      </c>
      <c r="I164" s="78"/>
      <c r="J164" s="78"/>
      <c r="M164" s="28"/>
      <c r="N164" s="154"/>
      <c r="O164" s="46"/>
      <c r="P164" s="46"/>
      <c r="Q164" s="46"/>
      <c r="R164" s="46"/>
      <c r="S164" s="46"/>
      <c r="T164" s="46"/>
      <c r="U164" s="46"/>
      <c r="V164" s="46"/>
      <c r="W164" s="46"/>
      <c r="X164" s="47"/>
      <c r="AT164" s="15" t="s">
        <v>141</v>
      </c>
      <c r="AU164" s="15" t="s">
        <v>81</v>
      </c>
    </row>
    <row r="165" spans="2:65" s="11" customFormat="1" ht="11.25">
      <c r="B165" s="155"/>
      <c r="D165" s="152" t="s">
        <v>143</v>
      </c>
      <c r="E165" s="156" t="s">
        <v>3</v>
      </c>
      <c r="F165" s="157" t="s">
        <v>284</v>
      </c>
      <c r="H165" s="158">
        <v>1030.1659999999999</v>
      </c>
      <c r="I165" s="159"/>
      <c r="J165" s="159"/>
      <c r="M165" s="155"/>
      <c r="N165" s="160"/>
      <c r="O165" s="161"/>
      <c r="P165" s="161"/>
      <c r="Q165" s="161"/>
      <c r="R165" s="161"/>
      <c r="S165" s="161"/>
      <c r="T165" s="161"/>
      <c r="U165" s="161"/>
      <c r="V165" s="161"/>
      <c r="W165" s="161"/>
      <c r="X165" s="162"/>
      <c r="AT165" s="156" t="s">
        <v>143</v>
      </c>
      <c r="AU165" s="156" t="s">
        <v>81</v>
      </c>
      <c r="AV165" s="11" t="s">
        <v>81</v>
      </c>
      <c r="AW165" s="11" t="s">
        <v>5</v>
      </c>
      <c r="AX165" s="11" t="s">
        <v>79</v>
      </c>
      <c r="AY165" s="156" t="s">
        <v>130</v>
      </c>
    </row>
    <row r="166" spans="2:65" s="1" customFormat="1" ht="16.5" customHeight="1">
      <c r="B166" s="138"/>
      <c r="C166" s="139" t="s">
        <v>254</v>
      </c>
      <c r="D166" s="139" t="s">
        <v>134</v>
      </c>
      <c r="E166" s="140" t="s">
        <v>285</v>
      </c>
      <c r="F166" s="141" t="s">
        <v>286</v>
      </c>
      <c r="G166" s="142" t="s">
        <v>137</v>
      </c>
      <c r="H166" s="143">
        <v>1030.1659999999999</v>
      </c>
      <c r="I166" s="144"/>
      <c r="J166" s="144"/>
      <c r="K166" s="145">
        <f>ROUND(P166*H166,2)</f>
        <v>0</v>
      </c>
      <c r="L166" s="141" t="s">
        <v>138</v>
      </c>
      <c r="M166" s="28"/>
      <c r="N166" s="146" t="s">
        <v>3</v>
      </c>
      <c r="O166" s="147" t="s">
        <v>40</v>
      </c>
      <c r="P166" s="148">
        <f>I166+J166</f>
        <v>0</v>
      </c>
      <c r="Q166" s="148">
        <f>ROUND(I166*H166,2)</f>
        <v>0</v>
      </c>
      <c r="R166" s="148">
        <f>ROUND(J166*H166,2)</f>
        <v>0</v>
      </c>
      <c r="S166" s="46"/>
      <c r="T166" s="149">
        <f>S166*H166</f>
        <v>0</v>
      </c>
      <c r="U166" s="149">
        <v>0</v>
      </c>
      <c r="V166" s="149">
        <f>U166*H166</f>
        <v>0</v>
      </c>
      <c r="W166" s="149">
        <v>0</v>
      </c>
      <c r="X166" s="150">
        <f>W166*H166</f>
        <v>0</v>
      </c>
      <c r="AR166" s="15" t="s">
        <v>254</v>
      </c>
      <c r="AT166" s="15" t="s">
        <v>134</v>
      </c>
      <c r="AU166" s="15" t="s">
        <v>81</v>
      </c>
      <c r="AY166" s="15" t="s">
        <v>130</v>
      </c>
      <c r="BE166" s="151">
        <f>IF(O166="základní",K166,0)</f>
        <v>0</v>
      </c>
      <c r="BF166" s="151">
        <f>IF(O166="snížená",K166,0)</f>
        <v>0</v>
      </c>
      <c r="BG166" s="151">
        <f>IF(O166="zákl. přenesená",K166,0)</f>
        <v>0</v>
      </c>
      <c r="BH166" s="151">
        <f>IF(O166="sníž. přenesená",K166,0)</f>
        <v>0</v>
      </c>
      <c r="BI166" s="151">
        <f>IF(O166="nulová",K166,0)</f>
        <v>0</v>
      </c>
      <c r="BJ166" s="15" t="s">
        <v>79</v>
      </c>
      <c r="BK166" s="151">
        <f>ROUND(P166*H166,2)</f>
        <v>0</v>
      </c>
      <c r="BL166" s="15" t="s">
        <v>254</v>
      </c>
      <c r="BM166" s="15" t="s">
        <v>287</v>
      </c>
    </row>
    <row r="167" spans="2:65" s="1" customFormat="1" ht="39">
      <c r="B167" s="28"/>
      <c r="D167" s="152" t="s">
        <v>141</v>
      </c>
      <c r="F167" s="153" t="s">
        <v>288</v>
      </c>
      <c r="I167" s="78"/>
      <c r="J167" s="78"/>
      <c r="M167" s="28"/>
      <c r="N167" s="154"/>
      <c r="O167" s="46"/>
      <c r="P167" s="46"/>
      <c r="Q167" s="46"/>
      <c r="R167" s="46"/>
      <c r="S167" s="46"/>
      <c r="T167" s="46"/>
      <c r="U167" s="46"/>
      <c r="V167" s="46"/>
      <c r="W167" s="46"/>
      <c r="X167" s="47"/>
      <c r="AT167" s="15" t="s">
        <v>141</v>
      </c>
      <c r="AU167" s="15" t="s">
        <v>81</v>
      </c>
    </row>
    <row r="168" spans="2:65" s="11" customFormat="1" ht="11.25">
      <c r="B168" s="155"/>
      <c r="D168" s="152" t="s">
        <v>143</v>
      </c>
      <c r="E168" s="156" t="s">
        <v>3</v>
      </c>
      <c r="F168" s="157" t="s">
        <v>289</v>
      </c>
      <c r="H168" s="158">
        <v>1030.1659999999999</v>
      </c>
      <c r="I168" s="159"/>
      <c r="J168" s="159"/>
      <c r="M168" s="155"/>
      <c r="N168" s="160"/>
      <c r="O168" s="161"/>
      <c r="P168" s="161"/>
      <c r="Q168" s="161"/>
      <c r="R168" s="161"/>
      <c r="S168" s="161"/>
      <c r="T168" s="161"/>
      <c r="U168" s="161"/>
      <c r="V168" s="161"/>
      <c r="W168" s="161"/>
      <c r="X168" s="162"/>
      <c r="AT168" s="156" t="s">
        <v>143</v>
      </c>
      <c r="AU168" s="156" t="s">
        <v>81</v>
      </c>
      <c r="AV168" s="11" t="s">
        <v>81</v>
      </c>
      <c r="AW168" s="11" t="s">
        <v>5</v>
      </c>
      <c r="AX168" s="11" t="s">
        <v>79</v>
      </c>
      <c r="AY168" s="156" t="s">
        <v>130</v>
      </c>
    </row>
    <row r="169" spans="2:65" s="1" customFormat="1" ht="16.5" customHeight="1">
      <c r="B169" s="138"/>
      <c r="C169" s="171" t="s">
        <v>290</v>
      </c>
      <c r="D169" s="171" t="s">
        <v>202</v>
      </c>
      <c r="E169" s="172" t="s">
        <v>291</v>
      </c>
      <c r="F169" s="173" t="s">
        <v>292</v>
      </c>
      <c r="G169" s="174" t="s">
        <v>293</v>
      </c>
      <c r="H169" s="175">
        <v>117.68600000000001</v>
      </c>
      <c r="I169" s="176"/>
      <c r="J169" s="177"/>
      <c r="K169" s="178">
        <f>ROUND(P169*H169,2)</f>
        <v>0</v>
      </c>
      <c r="L169" s="173" t="s">
        <v>138</v>
      </c>
      <c r="M169" s="179"/>
      <c r="N169" s="180" t="s">
        <v>3</v>
      </c>
      <c r="O169" s="147" t="s">
        <v>40</v>
      </c>
      <c r="P169" s="148">
        <f>I169+J169</f>
        <v>0</v>
      </c>
      <c r="Q169" s="148">
        <f>ROUND(I169*H169,2)</f>
        <v>0</v>
      </c>
      <c r="R169" s="148">
        <f>ROUND(J169*H169,2)</f>
        <v>0</v>
      </c>
      <c r="S169" s="46"/>
      <c r="T169" s="149">
        <f>S169*H169</f>
        <v>0</v>
      </c>
      <c r="U169" s="149">
        <v>1.35E-2</v>
      </c>
      <c r="V169" s="149">
        <f>U169*H169</f>
        <v>1.5887610000000001</v>
      </c>
      <c r="W169" s="149">
        <v>0</v>
      </c>
      <c r="X169" s="150">
        <f>W169*H169</f>
        <v>0</v>
      </c>
      <c r="AR169" s="15" t="s">
        <v>181</v>
      </c>
      <c r="AT169" s="15" t="s">
        <v>202</v>
      </c>
      <c r="AU169" s="15" t="s">
        <v>81</v>
      </c>
      <c r="AY169" s="15" t="s">
        <v>130</v>
      </c>
      <c r="BE169" s="151">
        <f>IF(O169="základní",K169,0)</f>
        <v>0</v>
      </c>
      <c r="BF169" s="151">
        <f>IF(O169="snížená",K169,0)</f>
        <v>0</v>
      </c>
      <c r="BG169" s="151">
        <f>IF(O169="zákl. přenesená",K169,0)</f>
        <v>0</v>
      </c>
      <c r="BH169" s="151">
        <f>IF(O169="sníž. přenesená",K169,0)</f>
        <v>0</v>
      </c>
      <c r="BI169" s="151">
        <f>IF(O169="nulová",K169,0)</f>
        <v>0</v>
      </c>
      <c r="BJ169" s="15" t="s">
        <v>79</v>
      </c>
      <c r="BK169" s="151">
        <f>ROUND(P169*H169,2)</f>
        <v>0</v>
      </c>
      <c r="BL169" s="15" t="s">
        <v>254</v>
      </c>
      <c r="BM169" s="15" t="s">
        <v>294</v>
      </c>
    </row>
    <row r="170" spans="2:65" s="11" customFormat="1" ht="11.25">
      <c r="B170" s="155"/>
      <c r="D170" s="152" t="s">
        <v>143</v>
      </c>
      <c r="E170" s="156" t="s">
        <v>3</v>
      </c>
      <c r="F170" s="157" t="s">
        <v>295</v>
      </c>
      <c r="H170" s="158">
        <v>117.68600000000001</v>
      </c>
      <c r="I170" s="159"/>
      <c r="J170" s="159"/>
      <c r="M170" s="155"/>
      <c r="N170" s="160"/>
      <c r="O170" s="161"/>
      <c r="P170" s="161"/>
      <c r="Q170" s="161"/>
      <c r="R170" s="161"/>
      <c r="S170" s="161"/>
      <c r="T170" s="161"/>
      <c r="U170" s="161"/>
      <c r="V170" s="161"/>
      <c r="W170" s="161"/>
      <c r="X170" s="162"/>
      <c r="AT170" s="156" t="s">
        <v>143</v>
      </c>
      <c r="AU170" s="156" t="s">
        <v>81</v>
      </c>
      <c r="AV170" s="11" t="s">
        <v>81</v>
      </c>
      <c r="AW170" s="11" t="s">
        <v>5</v>
      </c>
      <c r="AX170" s="11" t="s">
        <v>79</v>
      </c>
      <c r="AY170" s="156" t="s">
        <v>130</v>
      </c>
    </row>
    <row r="171" spans="2:65" s="1" customFormat="1" ht="22.5" customHeight="1">
      <c r="B171" s="138"/>
      <c r="C171" s="139" t="s">
        <v>296</v>
      </c>
      <c r="D171" s="139" t="s">
        <v>134</v>
      </c>
      <c r="E171" s="140" t="s">
        <v>297</v>
      </c>
      <c r="F171" s="141" t="s">
        <v>298</v>
      </c>
      <c r="G171" s="142" t="s">
        <v>137</v>
      </c>
      <c r="H171" s="143">
        <v>1030.1659999999999</v>
      </c>
      <c r="I171" s="144"/>
      <c r="J171" s="144"/>
      <c r="K171" s="145">
        <f>ROUND(P171*H171,2)</f>
        <v>0</v>
      </c>
      <c r="L171" s="141" t="s">
        <v>138</v>
      </c>
      <c r="M171" s="28"/>
      <c r="N171" s="146" t="s">
        <v>3</v>
      </c>
      <c r="O171" s="147" t="s">
        <v>40</v>
      </c>
      <c r="P171" s="148">
        <f>I171+J171</f>
        <v>0</v>
      </c>
      <c r="Q171" s="148">
        <f>ROUND(I171*H171,2)</f>
        <v>0</v>
      </c>
      <c r="R171" s="148">
        <f>ROUND(J171*H171,2)</f>
        <v>0</v>
      </c>
      <c r="S171" s="46"/>
      <c r="T171" s="149">
        <f>S171*H171</f>
        <v>0</v>
      </c>
      <c r="U171" s="149">
        <v>1.0000000000000001E-5</v>
      </c>
      <c r="V171" s="149">
        <f>U171*H171</f>
        <v>1.0301660000000001E-2</v>
      </c>
      <c r="W171" s="149">
        <v>0</v>
      </c>
      <c r="X171" s="150">
        <f>W171*H171</f>
        <v>0</v>
      </c>
      <c r="AR171" s="15" t="s">
        <v>254</v>
      </c>
      <c r="AT171" s="15" t="s">
        <v>134</v>
      </c>
      <c r="AU171" s="15" t="s">
        <v>81</v>
      </c>
      <c r="AY171" s="15" t="s">
        <v>130</v>
      </c>
      <c r="BE171" s="151">
        <f>IF(O171="základní",K171,0)</f>
        <v>0</v>
      </c>
      <c r="BF171" s="151">
        <f>IF(O171="snížená",K171,0)</f>
        <v>0</v>
      </c>
      <c r="BG171" s="151">
        <f>IF(O171="zákl. přenesená",K171,0)</f>
        <v>0</v>
      </c>
      <c r="BH171" s="151">
        <f>IF(O171="sníž. přenesená",K171,0)</f>
        <v>0</v>
      </c>
      <c r="BI171" s="151">
        <f>IF(O171="nulová",K171,0)</f>
        <v>0</v>
      </c>
      <c r="BJ171" s="15" t="s">
        <v>79</v>
      </c>
      <c r="BK171" s="151">
        <f>ROUND(P171*H171,2)</f>
        <v>0</v>
      </c>
      <c r="BL171" s="15" t="s">
        <v>254</v>
      </c>
      <c r="BM171" s="15" t="s">
        <v>299</v>
      </c>
    </row>
    <row r="172" spans="2:65" s="11" customFormat="1" ht="11.25">
      <c r="B172" s="155"/>
      <c r="D172" s="152" t="s">
        <v>143</v>
      </c>
      <c r="E172" s="156" t="s">
        <v>3</v>
      </c>
      <c r="F172" s="157" t="s">
        <v>300</v>
      </c>
      <c r="H172" s="158">
        <v>1030.1659999999999</v>
      </c>
      <c r="I172" s="159"/>
      <c r="J172" s="159"/>
      <c r="M172" s="155"/>
      <c r="N172" s="160"/>
      <c r="O172" s="161"/>
      <c r="P172" s="161"/>
      <c r="Q172" s="161"/>
      <c r="R172" s="161"/>
      <c r="S172" s="161"/>
      <c r="T172" s="161"/>
      <c r="U172" s="161"/>
      <c r="V172" s="161"/>
      <c r="W172" s="161"/>
      <c r="X172" s="162"/>
      <c r="AT172" s="156" t="s">
        <v>143</v>
      </c>
      <c r="AU172" s="156" t="s">
        <v>81</v>
      </c>
      <c r="AV172" s="11" t="s">
        <v>81</v>
      </c>
      <c r="AW172" s="11" t="s">
        <v>5</v>
      </c>
      <c r="AX172" s="11" t="s">
        <v>79</v>
      </c>
      <c r="AY172" s="156" t="s">
        <v>130</v>
      </c>
    </row>
    <row r="173" spans="2:65" s="1" customFormat="1" ht="16.5" customHeight="1">
      <c r="B173" s="138"/>
      <c r="C173" s="171" t="s">
        <v>301</v>
      </c>
      <c r="D173" s="171" t="s">
        <v>202</v>
      </c>
      <c r="E173" s="172" t="s">
        <v>302</v>
      </c>
      <c r="F173" s="173" t="s">
        <v>303</v>
      </c>
      <c r="G173" s="174" t="s">
        <v>137</v>
      </c>
      <c r="H173" s="175">
        <v>1246.501</v>
      </c>
      <c r="I173" s="176"/>
      <c r="J173" s="177"/>
      <c r="K173" s="178">
        <f>ROUND(P173*H173,2)</f>
        <v>0</v>
      </c>
      <c r="L173" s="173" t="s">
        <v>166</v>
      </c>
      <c r="M173" s="179"/>
      <c r="N173" s="180" t="s">
        <v>3</v>
      </c>
      <c r="O173" s="147" t="s">
        <v>40</v>
      </c>
      <c r="P173" s="148">
        <f>I173+J173</f>
        <v>0</v>
      </c>
      <c r="Q173" s="148">
        <f>ROUND(I173*H173,2)</f>
        <v>0</v>
      </c>
      <c r="R173" s="148">
        <f>ROUND(J173*H173,2)</f>
        <v>0</v>
      </c>
      <c r="S173" s="46"/>
      <c r="T173" s="149">
        <f>S173*H173</f>
        <v>0</v>
      </c>
      <c r="U173" s="149">
        <v>1.8000000000000001E-4</v>
      </c>
      <c r="V173" s="149">
        <f>U173*H173</f>
        <v>0.22437018</v>
      </c>
      <c r="W173" s="149">
        <v>0</v>
      </c>
      <c r="X173" s="150">
        <f>W173*H173</f>
        <v>0</v>
      </c>
      <c r="AR173" s="15" t="s">
        <v>181</v>
      </c>
      <c r="AT173" s="15" t="s">
        <v>202</v>
      </c>
      <c r="AU173" s="15" t="s">
        <v>81</v>
      </c>
      <c r="AY173" s="15" t="s">
        <v>130</v>
      </c>
      <c r="BE173" s="151">
        <f>IF(O173="základní",K173,0)</f>
        <v>0</v>
      </c>
      <c r="BF173" s="151">
        <f>IF(O173="snížená",K173,0)</f>
        <v>0</v>
      </c>
      <c r="BG173" s="151">
        <f>IF(O173="zákl. přenesená",K173,0)</f>
        <v>0</v>
      </c>
      <c r="BH173" s="151">
        <f>IF(O173="sníž. přenesená",K173,0)</f>
        <v>0</v>
      </c>
      <c r="BI173" s="151">
        <f>IF(O173="nulová",K173,0)</f>
        <v>0</v>
      </c>
      <c r="BJ173" s="15" t="s">
        <v>79</v>
      </c>
      <c r="BK173" s="151">
        <f>ROUND(P173*H173,2)</f>
        <v>0</v>
      </c>
      <c r="BL173" s="15" t="s">
        <v>254</v>
      </c>
      <c r="BM173" s="15" t="s">
        <v>304</v>
      </c>
    </row>
    <row r="174" spans="2:65" s="11" customFormat="1" ht="11.25">
      <c r="B174" s="155"/>
      <c r="D174" s="152" t="s">
        <v>143</v>
      </c>
      <c r="E174" s="156" t="s">
        <v>3</v>
      </c>
      <c r="F174" s="157" t="s">
        <v>305</v>
      </c>
      <c r="H174" s="158">
        <v>1133.183</v>
      </c>
      <c r="I174" s="159"/>
      <c r="J174" s="159"/>
      <c r="M174" s="155"/>
      <c r="N174" s="160"/>
      <c r="O174" s="161"/>
      <c r="P174" s="161"/>
      <c r="Q174" s="161"/>
      <c r="R174" s="161"/>
      <c r="S174" s="161"/>
      <c r="T174" s="161"/>
      <c r="U174" s="161"/>
      <c r="V174" s="161"/>
      <c r="W174" s="161"/>
      <c r="X174" s="162"/>
      <c r="AT174" s="156" t="s">
        <v>143</v>
      </c>
      <c r="AU174" s="156" t="s">
        <v>81</v>
      </c>
      <c r="AV174" s="11" t="s">
        <v>81</v>
      </c>
      <c r="AW174" s="11" t="s">
        <v>5</v>
      </c>
      <c r="AX174" s="11" t="s">
        <v>79</v>
      </c>
      <c r="AY174" s="156" t="s">
        <v>130</v>
      </c>
    </row>
    <row r="175" spans="2:65" s="11" customFormat="1" ht="11.25">
      <c r="B175" s="155"/>
      <c r="D175" s="152" t="s">
        <v>143</v>
      </c>
      <c r="F175" s="157" t="s">
        <v>306</v>
      </c>
      <c r="H175" s="158">
        <v>1246.501</v>
      </c>
      <c r="I175" s="159"/>
      <c r="J175" s="159"/>
      <c r="M175" s="155"/>
      <c r="N175" s="160"/>
      <c r="O175" s="161"/>
      <c r="P175" s="161"/>
      <c r="Q175" s="161"/>
      <c r="R175" s="161"/>
      <c r="S175" s="161"/>
      <c r="T175" s="161"/>
      <c r="U175" s="161"/>
      <c r="V175" s="161"/>
      <c r="W175" s="161"/>
      <c r="X175" s="162"/>
      <c r="AT175" s="156" t="s">
        <v>143</v>
      </c>
      <c r="AU175" s="156" t="s">
        <v>81</v>
      </c>
      <c r="AV175" s="11" t="s">
        <v>81</v>
      </c>
      <c r="AW175" s="11" t="s">
        <v>4</v>
      </c>
      <c r="AX175" s="11" t="s">
        <v>79</v>
      </c>
      <c r="AY175" s="156" t="s">
        <v>130</v>
      </c>
    </row>
    <row r="176" spans="2:65" s="1" customFormat="1" ht="22.5" customHeight="1">
      <c r="B176" s="138"/>
      <c r="C176" s="139" t="s">
        <v>131</v>
      </c>
      <c r="D176" s="139" t="s">
        <v>134</v>
      </c>
      <c r="E176" s="140" t="s">
        <v>307</v>
      </c>
      <c r="F176" s="141" t="s">
        <v>308</v>
      </c>
      <c r="G176" s="142" t="s">
        <v>222</v>
      </c>
      <c r="H176" s="143">
        <v>1.823</v>
      </c>
      <c r="I176" s="144"/>
      <c r="J176" s="144"/>
      <c r="K176" s="145">
        <f>ROUND(P176*H176,2)</f>
        <v>0</v>
      </c>
      <c r="L176" s="141" t="s">
        <v>138</v>
      </c>
      <c r="M176" s="28"/>
      <c r="N176" s="146" t="s">
        <v>3</v>
      </c>
      <c r="O176" s="147" t="s">
        <v>40</v>
      </c>
      <c r="P176" s="148">
        <f>I176+J176</f>
        <v>0</v>
      </c>
      <c r="Q176" s="148">
        <f>ROUND(I176*H176,2)</f>
        <v>0</v>
      </c>
      <c r="R176" s="148">
        <f>ROUND(J176*H176,2)</f>
        <v>0</v>
      </c>
      <c r="S176" s="46"/>
      <c r="T176" s="149">
        <f>S176*H176</f>
        <v>0</v>
      </c>
      <c r="U176" s="149">
        <v>0</v>
      </c>
      <c r="V176" s="149">
        <f>U176*H176</f>
        <v>0</v>
      </c>
      <c r="W176" s="149">
        <v>0</v>
      </c>
      <c r="X176" s="150">
        <f>W176*H176</f>
        <v>0</v>
      </c>
      <c r="AR176" s="15" t="s">
        <v>254</v>
      </c>
      <c r="AT176" s="15" t="s">
        <v>134</v>
      </c>
      <c r="AU176" s="15" t="s">
        <v>81</v>
      </c>
      <c r="AY176" s="15" t="s">
        <v>130</v>
      </c>
      <c r="BE176" s="151">
        <f>IF(O176="základní",K176,0)</f>
        <v>0</v>
      </c>
      <c r="BF176" s="151">
        <f>IF(O176="snížená",K176,0)</f>
        <v>0</v>
      </c>
      <c r="BG176" s="151">
        <f>IF(O176="zákl. přenesená",K176,0)</f>
        <v>0</v>
      </c>
      <c r="BH176" s="151">
        <f>IF(O176="sníž. přenesená",K176,0)</f>
        <v>0</v>
      </c>
      <c r="BI176" s="151">
        <f>IF(O176="nulová",K176,0)</f>
        <v>0</v>
      </c>
      <c r="BJ176" s="15" t="s">
        <v>79</v>
      </c>
      <c r="BK176" s="151">
        <f>ROUND(P176*H176,2)</f>
        <v>0</v>
      </c>
      <c r="BL176" s="15" t="s">
        <v>254</v>
      </c>
      <c r="BM176" s="15" t="s">
        <v>309</v>
      </c>
    </row>
    <row r="177" spans="2:65" s="1" customFormat="1" ht="78">
      <c r="B177" s="28"/>
      <c r="D177" s="152" t="s">
        <v>141</v>
      </c>
      <c r="F177" s="153" t="s">
        <v>310</v>
      </c>
      <c r="I177" s="78"/>
      <c r="J177" s="78"/>
      <c r="M177" s="28"/>
      <c r="N177" s="154"/>
      <c r="O177" s="46"/>
      <c r="P177" s="46"/>
      <c r="Q177" s="46"/>
      <c r="R177" s="46"/>
      <c r="S177" s="46"/>
      <c r="T177" s="46"/>
      <c r="U177" s="46"/>
      <c r="V177" s="46"/>
      <c r="W177" s="46"/>
      <c r="X177" s="47"/>
      <c r="AT177" s="15" t="s">
        <v>141</v>
      </c>
      <c r="AU177" s="15" t="s">
        <v>81</v>
      </c>
    </row>
    <row r="178" spans="2:65" s="10" customFormat="1" ht="22.9" customHeight="1">
      <c r="B178" s="124"/>
      <c r="D178" s="125" t="s">
        <v>70</v>
      </c>
      <c r="E178" s="136" t="s">
        <v>311</v>
      </c>
      <c r="F178" s="136" t="s">
        <v>312</v>
      </c>
      <c r="I178" s="127"/>
      <c r="J178" s="127"/>
      <c r="K178" s="137">
        <f>BK178</f>
        <v>0</v>
      </c>
      <c r="M178" s="124"/>
      <c r="N178" s="129"/>
      <c r="O178" s="130"/>
      <c r="P178" s="130"/>
      <c r="Q178" s="131">
        <f>SUM(Q179:Q212)</f>
        <v>0</v>
      </c>
      <c r="R178" s="131">
        <f>SUM(R179:R212)</f>
        <v>0</v>
      </c>
      <c r="S178" s="130"/>
      <c r="T178" s="132">
        <f>SUM(T179:T212)</f>
        <v>0</v>
      </c>
      <c r="U178" s="130"/>
      <c r="V178" s="132">
        <f>SUM(V179:V212)</f>
        <v>20.486383199999999</v>
      </c>
      <c r="W178" s="130"/>
      <c r="X178" s="133">
        <f>SUM(X179:X212)</f>
        <v>36.385463119999997</v>
      </c>
      <c r="AR178" s="125" t="s">
        <v>81</v>
      </c>
      <c r="AT178" s="134" t="s">
        <v>70</v>
      </c>
      <c r="AU178" s="134" t="s">
        <v>79</v>
      </c>
      <c r="AY178" s="125" t="s">
        <v>130</v>
      </c>
      <c r="BK178" s="135">
        <f>SUM(BK179:BK212)</f>
        <v>0</v>
      </c>
    </row>
    <row r="179" spans="2:65" s="1" customFormat="1" ht="22.5" customHeight="1">
      <c r="B179" s="138"/>
      <c r="C179" s="139" t="s">
        <v>9</v>
      </c>
      <c r="D179" s="139" t="s">
        <v>134</v>
      </c>
      <c r="E179" s="140" t="s">
        <v>313</v>
      </c>
      <c r="F179" s="141" t="s">
        <v>314</v>
      </c>
      <c r="G179" s="142" t="s">
        <v>137</v>
      </c>
      <c r="H179" s="143">
        <v>1030.1659999999999</v>
      </c>
      <c r="I179" s="144"/>
      <c r="J179" s="144"/>
      <c r="K179" s="145">
        <f>ROUND(P179*H179,2)</f>
        <v>0</v>
      </c>
      <c r="L179" s="141" t="s">
        <v>138</v>
      </c>
      <c r="M179" s="28"/>
      <c r="N179" s="146" t="s">
        <v>3</v>
      </c>
      <c r="O179" s="147" t="s">
        <v>40</v>
      </c>
      <c r="P179" s="148">
        <f>I179+J179</f>
        <v>0</v>
      </c>
      <c r="Q179" s="148">
        <f>ROUND(I179*H179,2)</f>
        <v>0</v>
      </c>
      <c r="R179" s="148">
        <f>ROUND(J179*H179,2)</f>
        <v>0</v>
      </c>
      <c r="S179" s="46"/>
      <c r="T179" s="149">
        <f>S179*H179</f>
        <v>0</v>
      </c>
      <c r="U179" s="149">
        <v>0</v>
      </c>
      <c r="V179" s="149">
        <f>U179*H179</f>
        <v>0</v>
      </c>
      <c r="W179" s="149">
        <v>0</v>
      </c>
      <c r="X179" s="150">
        <f>W179*H179</f>
        <v>0</v>
      </c>
      <c r="AR179" s="15" t="s">
        <v>254</v>
      </c>
      <c r="AT179" s="15" t="s">
        <v>134</v>
      </c>
      <c r="AU179" s="15" t="s">
        <v>81</v>
      </c>
      <c r="AY179" s="15" t="s">
        <v>130</v>
      </c>
      <c r="BE179" s="151">
        <f>IF(O179="základní",K179,0)</f>
        <v>0</v>
      </c>
      <c r="BF179" s="151">
        <f>IF(O179="snížená",K179,0)</f>
        <v>0</v>
      </c>
      <c r="BG179" s="151">
        <f>IF(O179="zákl. přenesená",K179,0)</f>
        <v>0</v>
      </c>
      <c r="BH179" s="151">
        <f>IF(O179="sníž. přenesená",K179,0)</f>
        <v>0</v>
      </c>
      <c r="BI179" s="151">
        <f>IF(O179="nulová",K179,0)</f>
        <v>0</v>
      </c>
      <c r="BJ179" s="15" t="s">
        <v>79</v>
      </c>
      <c r="BK179" s="151">
        <f>ROUND(P179*H179,2)</f>
        <v>0</v>
      </c>
      <c r="BL179" s="15" t="s">
        <v>254</v>
      </c>
      <c r="BM179" s="15" t="s">
        <v>315</v>
      </c>
    </row>
    <row r="180" spans="2:65" s="1" customFormat="1" ht="39">
      <c r="B180" s="28"/>
      <c r="D180" s="152" t="s">
        <v>141</v>
      </c>
      <c r="F180" s="153" t="s">
        <v>316</v>
      </c>
      <c r="I180" s="78"/>
      <c r="J180" s="78"/>
      <c r="M180" s="28"/>
      <c r="N180" s="154"/>
      <c r="O180" s="46"/>
      <c r="P180" s="46"/>
      <c r="Q180" s="46"/>
      <c r="R180" s="46"/>
      <c r="S180" s="46"/>
      <c r="T180" s="46"/>
      <c r="U180" s="46"/>
      <c r="V180" s="46"/>
      <c r="W180" s="46"/>
      <c r="X180" s="47"/>
      <c r="AT180" s="15" t="s">
        <v>141</v>
      </c>
      <c r="AU180" s="15" t="s">
        <v>81</v>
      </c>
    </row>
    <row r="181" spans="2:65" s="11" customFormat="1" ht="11.25">
      <c r="B181" s="155"/>
      <c r="D181" s="152" t="s">
        <v>143</v>
      </c>
      <c r="E181" s="156" t="s">
        <v>3</v>
      </c>
      <c r="F181" s="157" t="s">
        <v>317</v>
      </c>
      <c r="H181" s="158">
        <v>1030.1659999999999</v>
      </c>
      <c r="I181" s="159"/>
      <c r="J181" s="159"/>
      <c r="M181" s="155"/>
      <c r="N181" s="160"/>
      <c r="O181" s="161"/>
      <c r="P181" s="161"/>
      <c r="Q181" s="161"/>
      <c r="R181" s="161"/>
      <c r="S181" s="161"/>
      <c r="T181" s="161"/>
      <c r="U181" s="161"/>
      <c r="V181" s="161"/>
      <c r="W181" s="161"/>
      <c r="X181" s="162"/>
      <c r="AT181" s="156" t="s">
        <v>143</v>
      </c>
      <c r="AU181" s="156" t="s">
        <v>81</v>
      </c>
      <c r="AV181" s="11" t="s">
        <v>81</v>
      </c>
      <c r="AW181" s="11" t="s">
        <v>5</v>
      </c>
      <c r="AX181" s="11" t="s">
        <v>79</v>
      </c>
      <c r="AY181" s="156" t="s">
        <v>130</v>
      </c>
    </row>
    <row r="182" spans="2:65" s="1" customFormat="1" ht="16.5" customHeight="1">
      <c r="B182" s="138"/>
      <c r="C182" s="171" t="s">
        <v>318</v>
      </c>
      <c r="D182" s="171" t="s">
        <v>202</v>
      </c>
      <c r="E182" s="172" t="s">
        <v>319</v>
      </c>
      <c r="F182" s="173" t="s">
        <v>320</v>
      </c>
      <c r="G182" s="174" t="s">
        <v>137</v>
      </c>
      <c r="H182" s="175">
        <v>1112.579</v>
      </c>
      <c r="I182" s="176"/>
      <c r="J182" s="177"/>
      <c r="K182" s="178">
        <f>ROUND(P182*H182,2)</f>
        <v>0</v>
      </c>
      <c r="L182" s="173" t="s">
        <v>138</v>
      </c>
      <c r="M182" s="179"/>
      <c r="N182" s="180" t="s">
        <v>3</v>
      </c>
      <c r="O182" s="147" t="s">
        <v>40</v>
      </c>
      <c r="P182" s="148">
        <f>I182+J182</f>
        <v>0</v>
      </c>
      <c r="Q182" s="148">
        <f>ROUND(I182*H182,2)</f>
        <v>0</v>
      </c>
      <c r="R182" s="148">
        <f>ROUND(J182*H182,2)</f>
        <v>0</v>
      </c>
      <c r="S182" s="46"/>
      <c r="T182" s="149">
        <f>S182*H182</f>
        <v>0</v>
      </c>
      <c r="U182" s="149">
        <v>8.6999999999999994E-3</v>
      </c>
      <c r="V182" s="149">
        <f>U182*H182</f>
        <v>9.6794372999999982</v>
      </c>
      <c r="W182" s="149">
        <v>0</v>
      </c>
      <c r="X182" s="150">
        <f>W182*H182</f>
        <v>0</v>
      </c>
      <c r="AR182" s="15" t="s">
        <v>181</v>
      </c>
      <c r="AT182" s="15" t="s">
        <v>202</v>
      </c>
      <c r="AU182" s="15" t="s">
        <v>81</v>
      </c>
      <c r="AY182" s="15" t="s">
        <v>130</v>
      </c>
      <c r="BE182" s="151">
        <f>IF(O182="základní",K182,0)</f>
        <v>0</v>
      </c>
      <c r="BF182" s="151">
        <f>IF(O182="snížená",K182,0)</f>
        <v>0</v>
      </c>
      <c r="BG182" s="151">
        <f>IF(O182="zákl. přenesená",K182,0)</f>
        <v>0</v>
      </c>
      <c r="BH182" s="151">
        <f>IF(O182="sníž. přenesená",K182,0)</f>
        <v>0</v>
      </c>
      <c r="BI182" s="151">
        <f>IF(O182="nulová",K182,0)</f>
        <v>0</v>
      </c>
      <c r="BJ182" s="15" t="s">
        <v>79</v>
      </c>
      <c r="BK182" s="151">
        <f>ROUND(P182*H182,2)</f>
        <v>0</v>
      </c>
      <c r="BL182" s="15" t="s">
        <v>254</v>
      </c>
      <c r="BM182" s="15" t="s">
        <v>321</v>
      </c>
    </row>
    <row r="183" spans="2:65" s="11" customFormat="1" ht="11.25">
      <c r="B183" s="155"/>
      <c r="D183" s="152" t="s">
        <v>143</v>
      </c>
      <c r="E183" s="156" t="s">
        <v>3</v>
      </c>
      <c r="F183" s="157" t="s">
        <v>322</v>
      </c>
      <c r="H183" s="158">
        <v>1112.579</v>
      </c>
      <c r="I183" s="159"/>
      <c r="J183" s="159"/>
      <c r="M183" s="155"/>
      <c r="N183" s="160"/>
      <c r="O183" s="161"/>
      <c r="P183" s="161"/>
      <c r="Q183" s="161"/>
      <c r="R183" s="161"/>
      <c r="S183" s="161"/>
      <c r="T183" s="161"/>
      <c r="U183" s="161"/>
      <c r="V183" s="161"/>
      <c r="W183" s="161"/>
      <c r="X183" s="162"/>
      <c r="AT183" s="156" t="s">
        <v>143</v>
      </c>
      <c r="AU183" s="156" t="s">
        <v>81</v>
      </c>
      <c r="AV183" s="11" t="s">
        <v>81</v>
      </c>
      <c r="AW183" s="11" t="s">
        <v>5</v>
      </c>
      <c r="AX183" s="11" t="s">
        <v>79</v>
      </c>
      <c r="AY183" s="156" t="s">
        <v>130</v>
      </c>
    </row>
    <row r="184" spans="2:65" s="1" customFormat="1" ht="16.5" customHeight="1">
      <c r="B184" s="138"/>
      <c r="C184" s="139" t="s">
        <v>139</v>
      </c>
      <c r="D184" s="139" t="s">
        <v>134</v>
      </c>
      <c r="E184" s="140" t="s">
        <v>323</v>
      </c>
      <c r="F184" s="141" t="s">
        <v>324</v>
      </c>
      <c r="G184" s="142" t="s">
        <v>137</v>
      </c>
      <c r="H184" s="143">
        <v>1030.1659999999999</v>
      </c>
      <c r="I184" s="144"/>
      <c r="J184" s="144"/>
      <c r="K184" s="145">
        <f>ROUND(P184*H184,2)</f>
        <v>0</v>
      </c>
      <c r="L184" s="141" t="s">
        <v>138</v>
      </c>
      <c r="M184" s="28"/>
      <c r="N184" s="146" t="s">
        <v>3</v>
      </c>
      <c r="O184" s="147" t="s">
        <v>40</v>
      </c>
      <c r="P184" s="148">
        <f>I184+J184</f>
        <v>0</v>
      </c>
      <c r="Q184" s="148">
        <f>ROUND(I184*H184,2)</f>
        <v>0</v>
      </c>
      <c r="R184" s="148">
        <f>ROUND(J184*H184,2)</f>
        <v>0</v>
      </c>
      <c r="S184" s="46"/>
      <c r="T184" s="149">
        <f>S184*H184</f>
        <v>0</v>
      </c>
      <c r="U184" s="149">
        <v>0</v>
      </c>
      <c r="V184" s="149">
        <f>U184*H184</f>
        <v>0</v>
      </c>
      <c r="W184" s="149">
        <v>1.32E-3</v>
      </c>
      <c r="X184" s="150">
        <f>W184*H184</f>
        <v>1.3598191199999998</v>
      </c>
      <c r="AR184" s="15" t="s">
        <v>254</v>
      </c>
      <c r="AT184" s="15" t="s">
        <v>134</v>
      </c>
      <c r="AU184" s="15" t="s">
        <v>81</v>
      </c>
      <c r="AY184" s="15" t="s">
        <v>130</v>
      </c>
      <c r="BE184" s="151">
        <f>IF(O184="základní",K184,0)</f>
        <v>0</v>
      </c>
      <c r="BF184" s="151">
        <f>IF(O184="snížená",K184,0)</f>
        <v>0</v>
      </c>
      <c r="BG184" s="151">
        <f>IF(O184="zákl. přenesená",K184,0)</f>
        <v>0</v>
      </c>
      <c r="BH184" s="151">
        <f>IF(O184="sníž. přenesená",K184,0)</f>
        <v>0</v>
      </c>
      <c r="BI184" s="151">
        <f>IF(O184="nulová",K184,0)</f>
        <v>0</v>
      </c>
      <c r="BJ184" s="15" t="s">
        <v>79</v>
      </c>
      <c r="BK184" s="151">
        <f>ROUND(P184*H184,2)</f>
        <v>0</v>
      </c>
      <c r="BL184" s="15" t="s">
        <v>254</v>
      </c>
      <c r="BM184" s="15" t="s">
        <v>325</v>
      </c>
    </row>
    <row r="185" spans="2:65" s="1" customFormat="1" ht="39">
      <c r="B185" s="28"/>
      <c r="D185" s="152" t="s">
        <v>141</v>
      </c>
      <c r="F185" s="153" t="s">
        <v>326</v>
      </c>
      <c r="I185" s="78"/>
      <c r="J185" s="78"/>
      <c r="M185" s="28"/>
      <c r="N185" s="154"/>
      <c r="O185" s="46"/>
      <c r="P185" s="46"/>
      <c r="Q185" s="46"/>
      <c r="R185" s="46"/>
      <c r="S185" s="46"/>
      <c r="T185" s="46"/>
      <c r="U185" s="46"/>
      <c r="V185" s="46"/>
      <c r="W185" s="46"/>
      <c r="X185" s="47"/>
      <c r="AT185" s="15" t="s">
        <v>141</v>
      </c>
      <c r="AU185" s="15" t="s">
        <v>81</v>
      </c>
    </row>
    <row r="186" spans="2:65" s="11" customFormat="1" ht="11.25">
      <c r="B186" s="155"/>
      <c r="D186" s="152" t="s">
        <v>143</v>
      </c>
      <c r="E186" s="156" t="s">
        <v>3</v>
      </c>
      <c r="F186" s="157" t="s">
        <v>327</v>
      </c>
      <c r="H186" s="158">
        <v>1030.1659999999999</v>
      </c>
      <c r="I186" s="159"/>
      <c r="J186" s="159"/>
      <c r="M186" s="155"/>
      <c r="N186" s="160"/>
      <c r="O186" s="161"/>
      <c r="P186" s="161"/>
      <c r="Q186" s="161"/>
      <c r="R186" s="161"/>
      <c r="S186" s="161"/>
      <c r="T186" s="161"/>
      <c r="U186" s="161"/>
      <c r="V186" s="161"/>
      <c r="W186" s="161"/>
      <c r="X186" s="162"/>
      <c r="AT186" s="156" t="s">
        <v>143</v>
      </c>
      <c r="AU186" s="156" t="s">
        <v>81</v>
      </c>
      <c r="AV186" s="11" t="s">
        <v>81</v>
      </c>
      <c r="AW186" s="11" t="s">
        <v>5</v>
      </c>
      <c r="AX186" s="11" t="s">
        <v>79</v>
      </c>
      <c r="AY186" s="156" t="s">
        <v>130</v>
      </c>
    </row>
    <row r="187" spans="2:65" s="1" customFormat="1" ht="16.5" customHeight="1">
      <c r="B187" s="138"/>
      <c r="C187" s="139" t="s">
        <v>81</v>
      </c>
      <c r="D187" s="139" t="s">
        <v>134</v>
      </c>
      <c r="E187" s="140" t="s">
        <v>328</v>
      </c>
      <c r="F187" s="141" t="s">
        <v>329</v>
      </c>
      <c r="G187" s="142" t="s">
        <v>137</v>
      </c>
      <c r="H187" s="143">
        <v>1030.1659999999999</v>
      </c>
      <c r="I187" s="144"/>
      <c r="J187" s="144"/>
      <c r="K187" s="145">
        <f>ROUND(P187*H187,2)</f>
        <v>0</v>
      </c>
      <c r="L187" s="141" t="s">
        <v>138</v>
      </c>
      <c r="M187" s="28"/>
      <c r="N187" s="146" t="s">
        <v>3</v>
      </c>
      <c r="O187" s="147" t="s">
        <v>40</v>
      </c>
      <c r="P187" s="148">
        <f>I187+J187</f>
        <v>0</v>
      </c>
      <c r="Q187" s="148">
        <f>ROUND(I187*H187,2)</f>
        <v>0</v>
      </c>
      <c r="R187" s="148">
        <f>ROUND(J187*H187,2)</f>
        <v>0</v>
      </c>
      <c r="S187" s="46"/>
      <c r="T187" s="149">
        <f>S187*H187</f>
        <v>0</v>
      </c>
      <c r="U187" s="149">
        <v>0</v>
      </c>
      <c r="V187" s="149">
        <f>U187*H187</f>
        <v>0</v>
      </c>
      <c r="W187" s="149">
        <v>1.6E-2</v>
      </c>
      <c r="X187" s="150">
        <f>W187*H187</f>
        <v>16.482655999999999</v>
      </c>
      <c r="AR187" s="15" t="s">
        <v>254</v>
      </c>
      <c r="AT187" s="15" t="s">
        <v>134</v>
      </c>
      <c r="AU187" s="15" t="s">
        <v>81</v>
      </c>
      <c r="AY187" s="15" t="s">
        <v>130</v>
      </c>
      <c r="BE187" s="151">
        <f>IF(O187="základní",K187,0)</f>
        <v>0</v>
      </c>
      <c r="BF187" s="151">
        <f>IF(O187="snížená",K187,0)</f>
        <v>0</v>
      </c>
      <c r="BG187" s="151">
        <f>IF(O187="zákl. přenesená",K187,0)</f>
        <v>0</v>
      </c>
      <c r="BH187" s="151">
        <f>IF(O187="sníž. přenesená",K187,0)</f>
        <v>0</v>
      </c>
      <c r="BI187" s="151">
        <f>IF(O187="nulová",K187,0)</f>
        <v>0</v>
      </c>
      <c r="BJ187" s="15" t="s">
        <v>79</v>
      </c>
      <c r="BK187" s="151">
        <f>ROUND(P187*H187,2)</f>
        <v>0</v>
      </c>
      <c r="BL187" s="15" t="s">
        <v>254</v>
      </c>
      <c r="BM187" s="15" t="s">
        <v>330</v>
      </c>
    </row>
    <row r="188" spans="2:65" s="11" customFormat="1" ht="11.25">
      <c r="B188" s="155"/>
      <c r="D188" s="152" t="s">
        <v>143</v>
      </c>
      <c r="E188" s="156" t="s">
        <v>3</v>
      </c>
      <c r="F188" s="157" t="s">
        <v>331</v>
      </c>
      <c r="H188" s="158">
        <v>1030.1659999999999</v>
      </c>
      <c r="I188" s="159"/>
      <c r="J188" s="159"/>
      <c r="M188" s="155"/>
      <c r="N188" s="160"/>
      <c r="O188" s="161"/>
      <c r="P188" s="161"/>
      <c r="Q188" s="161"/>
      <c r="R188" s="161"/>
      <c r="S188" s="161"/>
      <c r="T188" s="161"/>
      <c r="U188" s="161"/>
      <c r="V188" s="161"/>
      <c r="W188" s="161"/>
      <c r="X188" s="162"/>
      <c r="AT188" s="156" t="s">
        <v>143</v>
      </c>
      <c r="AU188" s="156" t="s">
        <v>81</v>
      </c>
      <c r="AV188" s="11" t="s">
        <v>81</v>
      </c>
      <c r="AW188" s="11" t="s">
        <v>5</v>
      </c>
      <c r="AX188" s="11" t="s">
        <v>79</v>
      </c>
      <c r="AY188" s="156" t="s">
        <v>130</v>
      </c>
    </row>
    <row r="189" spans="2:65" s="1" customFormat="1" ht="16.5" customHeight="1">
      <c r="B189" s="138"/>
      <c r="C189" s="139" t="s">
        <v>332</v>
      </c>
      <c r="D189" s="139" t="s">
        <v>134</v>
      </c>
      <c r="E189" s="140" t="s">
        <v>333</v>
      </c>
      <c r="F189" s="141" t="s">
        <v>334</v>
      </c>
      <c r="G189" s="142" t="s">
        <v>137</v>
      </c>
      <c r="H189" s="143">
        <v>1030.1659999999999</v>
      </c>
      <c r="I189" s="144"/>
      <c r="J189" s="144"/>
      <c r="K189" s="145">
        <f>ROUND(P189*H189,2)</f>
        <v>0</v>
      </c>
      <c r="L189" s="141" t="s">
        <v>138</v>
      </c>
      <c r="M189" s="28"/>
      <c r="N189" s="146" t="s">
        <v>3</v>
      </c>
      <c r="O189" s="147" t="s">
        <v>40</v>
      </c>
      <c r="P189" s="148">
        <f>I189+J189</f>
        <v>0</v>
      </c>
      <c r="Q189" s="148">
        <f>ROUND(I189*H189,2)</f>
        <v>0</v>
      </c>
      <c r="R189" s="148">
        <f>ROUND(J189*H189,2)</f>
        <v>0</v>
      </c>
      <c r="S189" s="46"/>
      <c r="T189" s="149">
        <f>S189*H189</f>
        <v>0</v>
      </c>
      <c r="U189" s="149">
        <v>0</v>
      </c>
      <c r="V189" s="149">
        <f>U189*H189</f>
        <v>0</v>
      </c>
      <c r="W189" s="149">
        <v>1.7999999999999999E-2</v>
      </c>
      <c r="X189" s="150">
        <f>W189*H189</f>
        <v>18.542987999999998</v>
      </c>
      <c r="AR189" s="15" t="s">
        <v>254</v>
      </c>
      <c r="AT189" s="15" t="s">
        <v>134</v>
      </c>
      <c r="AU189" s="15" t="s">
        <v>81</v>
      </c>
      <c r="AY189" s="15" t="s">
        <v>130</v>
      </c>
      <c r="BE189" s="151">
        <f>IF(O189="základní",K189,0)</f>
        <v>0</v>
      </c>
      <c r="BF189" s="151">
        <f>IF(O189="snížená",K189,0)</f>
        <v>0</v>
      </c>
      <c r="BG189" s="151">
        <f>IF(O189="zákl. přenesená",K189,0)</f>
        <v>0</v>
      </c>
      <c r="BH189" s="151">
        <f>IF(O189="sníž. přenesená",K189,0)</f>
        <v>0</v>
      </c>
      <c r="BI189" s="151">
        <f>IF(O189="nulová",K189,0)</f>
        <v>0</v>
      </c>
      <c r="BJ189" s="15" t="s">
        <v>79</v>
      </c>
      <c r="BK189" s="151">
        <f>ROUND(P189*H189,2)</f>
        <v>0</v>
      </c>
      <c r="BL189" s="15" t="s">
        <v>254</v>
      </c>
      <c r="BM189" s="15" t="s">
        <v>335</v>
      </c>
    </row>
    <row r="190" spans="2:65" s="11" customFormat="1" ht="11.25">
      <c r="B190" s="155"/>
      <c r="D190" s="152" t="s">
        <v>143</v>
      </c>
      <c r="E190" s="156" t="s">
        <v>3</v>
      </c>
      <c r="F190" s="157" t="s">
        <v>336</v>
      </c>
      <c r="H190" s="158">
        <v>1030.1659999999999</v>
      </c>
      <c r="I190" s="159"/>
      <c r="J190" s="159"/>
      <c r="M190" s="155"/>
      <c r="N190" s="160"/>
      <c r="O190" s="161"/>
      <c r="P190" s="161"/>
      <c r="Q190" s="161"/>
      <c r="R190" s="161"/>
      <c r="S190" s="161"/>
      <c r="T190" s="161"/>
      <c r="U190" s="161"/>
      <c r="V190" s="161"/>
      <c r="W190" s="161"/>
      <c r="X190" s="162"/>
      <c r="AT190" s="156" t="s">
        <v>143</v>
      </c>
      <c r="AU190" s="156" t="s">
        <v>81</v>
      </c>
      <c r="AV190" s="11" t="s">
        <v>81</v>
      </c>
      <c r="AW190" s="11" t="s">
        <v>5</v>
      </c>
      <c r="AX190" s="11" t="s">
        <v>79</v>
      </c>
      <c r="AY190" s="156" t="s">
        <v>130</v>
      </c>
    </row>
    <row r="191" spans="2:65" s="1" customFormat="1" ht="16.5" customHeight="1">
      <c r="B191" s="138"/>
      <c r="C191" s="139" t="s">
        <v>337</v>
      </c>
      <c r="D191" s="139" t="s">
        <v>134</v>
      </c>
      <c r="E191" s="140" t="s">
        <v>338</v>
      </c>
      <c r="F191" s="141" t="s">
        <v>339</v>
      </c>
      <c r="G191" s="142" t="s">
        <v>137</v>
      </c>
      <c r="H191" s="143">
        <v>1030.1659999999999</v>
      </c>
      <c r="I191" s="144"/>
      <c r="J191" s="144"/>
      <c r="K191" s="145">
        <f>ROUND(P191*H191,2)</f>
        <v>0</v>
      </c>
      <c r="L191" s="141" t="s">
        <v>138</v>
      </c>
      <c r="M191" s="28"/>
      <c r="N191" s="146" t="s">
        <v>3</v>
      </c>
      <c r="O191" s="147" t="s">
        <v>40</v>
      </c>
      <c r="P191" s="148">
        <f>I191+J191</f>
        <v>0</v>
      </c>
      <c r="Q191" s="148">
        <f>ROUND(I191*H191,2)</f>
        <v>0</v>
      </c>
      <c r="R191" s="148">
        <f>ROUND(J191*H191,2)</f>
        <v>0</v>
      </c>
      <c r="S191" s="46"/>
      <c r="T191" s="149">
        <f>S191*H191</f>
        <v>0</v>
      </c>
      <c r="U191" s="149">
        <v>0</v>
      </c>
      <c r="V191" s="149">
        <f>U191*H191</f>
        <v>0</v>
      </c>
      <c r="W191" s="149">
        <v>0</v>
      </c>
      <c r="X191" s="150">
        <f>W191*H191</f>
        <v>0</v>
      </c>
      <c r="AR191" s="15" t="s">
        <v>254</v>
      </c>
      <c r="AT191" s="15" t="s">
        <v>134</v>
      </c>
      <c r="AU191" s="15" t="s">
        <v>81</v>
      </c>
      <c r="AY191" s="15" t="s">
        <v>130</v>
      </c>
      <c r="BE191" s="151">
        <f>IF(O191="základní",K191,0)</f>
        <v>0</v>
      </c>
      <c r="BF191" s="151">
        <f>IF(O191="snížená",K191,0)</f>
        <v>0</v>
      </c>
      <c r="BG191" s="151">
        <f>IF(O191="zákl. přenesená",K191,0)</f>
        <v>0</v>
      </c>
      <c r="BH191" s="151">
        <f>IF(O191="sníž. přenesená",K191,0)</f>
        <v>0</v>
      </c>
      <c r="BI191" s="151">
        <f>IF(O191="nulová",K191,0)</f>
        <v>0</v>
      </c>
      <c r="BJ191" s="15" t="s">
        <v>79</v>
      </c>
      <c r="BK191" s="151">
        <f>ROUND(P191*H191,2)</f>
        <v>0</v>
      </c>
      <c r="BL191" s="15" t="s">
        <v>254</v>
      </c>
      <c r="BM191" s="15" t="s">
        <v>340</v>
      </c>
    </row>
    <row r="192" spans="2:65" s="1" customFormat="1" ht="29.25">
      <c r="B192" s="28"/>
      <c r="D192" s="152" t="s">
        <v>141</v>
      </c>
      <c r="F192" s="153" t="s">
        <v>341</v>
      </c>
      <c r="I192" s="78"/>
      <c r="J192" s="78"/>
      <c r="M192" s="28"/>
      <c r="N192" s="154"/>
      <c r="O192" s="46"/>
      <c r="P192" s="46"/>
      <c r="Q192" s="46"/>
      <c r="R192" s="46"/>
      <c r="S192" s="46"/>
      <c r="T192" s="46"/>
      <c r="U192" s="46"/>
      <c r="V192" s="46"/>
      <c r="W192" s="46"/>
      <c r="X192" s="47"/>
      <c r="AT192" s="15" t="s">
        <v>141</v>
      </c>
      <c r="AU192" s="15" t="s">
        <v>81</v>
      </c>
    </row>
    <row r="193" spans="2:65" s="11" customFormat="1" ht="11.25">
      <c r="B193" s="155"/>
      <c r="D193" s="152" t="s">
        <v>143</v>
      </c>
      <c r="E193" s="156" t="s">
        <v>3</v>
      </c>
      <c r="F193" s="157" t="s">
        <v>342</v>
      </c>
      <c r="H193" s="158">
        <v>1030.1659999999999</v>
      </c>
      <c r="I193" s="159"/>
      <c r="J193" s="159"/>
      <c r="M193" s="155"/>
      <c r="N193" s="160"/>
      <c r="O193" s="161"/>
      <c r="P193" s="161"/>
      <c r="Q193" s="161"/>
      <c r="R193" s="161"/>
      <c r="S193" s="161"/>
      <c r="T193" s="161"/>
      <c r="U193" s="161"/>
      <c r="V193" s="161"/>
      <c r="W193" s="161"/>
      <c r="X193" s="162"/>
      <c r="AT193" s="156" t="s">
        <v>143</v>
      </c>
      <c r="AU193" s="156" t="s">
        <v>81</v>
      </c>
      <c r="AV193" s="11" t="s">
        <v>81</v>
      </c>
      <c r="AW193" s="11" t="s">
        <v>5</v>
      </c>
      <c r="AX193" s="11" t="s">
        <v>79</v>
      </c>
      <c r="AY193" s="156" t="s">
        <v>130</v>
      </c>
    </row>
    <row r="194" spans="2:65" s="1" customFormat="1" ht="16.5" customHeight="1">
      <c r="B194" s="138"/>
      <c r="C194" s="171" t="s">
        <v>343</v>
      </c>
      <c r="D194" s="171" t="s">
        <v>202</v>
      </c>
      <c r="E194" s="172" t="s">
        <v>344</v>
      </c>
      <c r="F194" s="173" t="s">
        <v>345</v>
      </c>
      <c r="G194" s="174" t="s">
        <v>293</v>
      </c>
      <c r="H194" s="175">
        <v>3.7349999999999999</v>
      </c>
      <c r="I194" s="176"/>
      <c r="J194" s="177"/>
      <c r="K194" s="178">
        <f>ROUND(P194*H194,2)</f>
        <v>0</v>
      </c>
      <c r="L194" s="173" t="s">
        <v>138</v>
      </c>
      <c r="M194" s="179"/>
      <c r="N194" s="180" t="s">
        <v>3</v>
      </c>
      <c r="O194" s="147" t="s">
        <v>40</v>
      </c>
      <c r="P194" s="148">
        <f>I194+J194</f>
        <v>0</v>
      </c>
      <c r="Q194" s="148">
        <f>ROUND(I194*H194,2)</f>
        <v>0</v>
      </c>
      <c r="R194" s="148">
        <f>ROUND(J194*H194,2)</f>
        <v>0</v>
      </c>
      <c r="S194" s="46"/>
      <c r="T194" s="149">
        <f>S194*H194</f>
        <v>0</v>
      </c>
      <c r="U194" s="149">
        <v>0.55000000000000004</v>
      </c>
      <c r="V194" s="149">
        <f>U194*H194</f>
        <v>2.0542500000000001</v>
      </c>
      <c r="W194" s="149">
        <v>0</v>
      </c>
      <c r="X194" s="150">
        <f>W194*H194</f>
        <v>0</v>
      </c>
      <c r="AR194" s="15" t="s">
        <v>181</v>
      </c>
      <c r="AT194" s="15" t="s">
        <v>202</v>
      </c>
      <c r="AU194" s="15" t="s">
        <v>81</v>
      </c>
      <c r="AY194" s="15" t="s">
        <v>130</v>
      </c>
      <c r="BE194" s="151">
        <f>IF(O194="základní",K194,0)</f>
        <v>0</v>
      </c>
      <c r="BF194" s="151">
        <f>IF(O194="snížená",K194,0)</f>
        <v>0</v>
      </c>
      <c r="BG194" s="151">
        <f>IF(O194="zákl. přenesená",K194,0)</f>
        <v>0</v>
      </c>
      <c r="BH194" s="151">
        <f>IF(O194="sníž. přenesená",K194,0)</f>
        <v>0</v>
      </c>
      <c r="BI194" s="151">
        <f>IF(O194="nulová",K194,0)</f>
        <v>0</v>
      </c>
      <c r="BJ194" s="15" t="s">
        <v>79</v>
      </c>
      <c r="BK194" s="151">
        <f>ROUND(P194*H194,2)</f>
        <v>0</v>
      </c>
      <c r="BL194" s="15" t="s">
        <v>254</v>
      </c>
      <c r="BM194" s="15" t="s">
        <v>346</v>
      </c>
    </row>
    <row r="195" spans="2:65" s="11" customFormat="1" ht="11.25">
      <c r="B195" s="155"/>
      <c r="D195" s="152" t="s">
        <v>143</v>
      </c>
      <c r="E195" s="156" t="s">
        <v>3</v>
      </c>
      <c r="F195" s="157" t="s">
        <v>347</v>
      </c>
      <c r="H195" s="158">
        <v>3.7349999999999999</v>
      </c>
      <c r="I195" s="159"/>
      <c r="J195" s="159"/>
      <c r="M195" s="155"/>
      <c r="N195" s="160"/>
      <c r="O195" s="161"/>
      <c r="P195" s="161"/>
      <c r="Q195" s="161"/>
      <c r="R195" s="161"/>
      <c r="S195" s="161"/>
      <c r="T195" s="161"/>
      <c r="U195" s="161"/>
      <c r="V195" s="161"/>
      <c r="W195" s="161"/>
      <c r="X195" s="162"/>
      <c r="AT195" s="156" t="s">
        <v>143</v>
      </c>
      <c r="AU195" s="156" t="s">
        <v>81</v>
      </c>
      <c r="AV195" s="11" t="s">
        <v>81</v>
      </c>
      <c r="AW195" s="11" t="s">
        <v>5</v>
      </c>
      <c r="AX195" s="11" t="s">
        <v>79</v>
      </c>
      <c r="AY195" s="156" t="s">
        <v>130</v>
      </c>
    </row>
    <row r="196" spans="2:65" s="1" customFormat="1" ht="16.5" customHeight="1">
      <c r="B196" s="138"/>
      <c r="C196" s="171" t="s">
        <v>348</v>
      </c>
      <c r="D196" s="171" t="s">
        <v>202</v>
      </c>
      <c r="E196" s="172" t="s">
        <v>349</v>
      </c>
      <c r="F196" s="173" t="s">
        <v>350</v>
      </c>
      <c r="G196" s="174" t="s">
        <v>137</v>
      </c>
      <c r="H196" s="175">
        <v>1030.1659999999999</v>
      </c>
      <c r="I196" s="176"/>
      <c r="J196" s="177"/>
      <c r="K196" s="178">
        <f>ROUND(P196*H196,2)</f>
        <v>0</v>
      </c>
      <c r="L196" s="173" t="s">
        <v>166</v>
      </c>
      <c r="M196" s="179"/>
      <c r="N196" s="180" t="s">
        <v>3</v>
      </c>
      <c r="O196" s="147" t="s">
        <v>40</v>
      </c>
      <c r="P196" s="148">
        <f>I196+J196</f>
        <v>0</v>
      </c>
      <c r="Q196" s="148">
        <f>ROUND(I196*H196,2)</f>
        <v>0</v>
      </c>
      <c r="R196" s="148">
        <f>ROUND(J196*H196,2)</f>
        <v>0</v>
      </c>
      <c r="S196" s="46"/>
      <c r="T196" s="149">
        <f>S196*H196</f>
        <v>0</v>
      </c>
      <c r="U196" s="149">
        <v>0</v>
      </c>
      <c r="V196" s="149">
        <f>U196*H196</f>
        <v>0</v>
      </c>
      <c r="W196" s="149">
        <v>0</v>
      </c>
      <c r="X196" s="150">
        <f>W196*H196</f>
        <v>0</v>
      </c>
      <c r="AR196" s="15" t="s">
        <v>181</v>
      </c>
      <c r="AT196" s="15" t="s">
        <v>202</v>
      </c>
      <c r="AU196" s="15" t="s">
        <v>81</v>
      </c>
      <c r="AY196" s="15" t="s">
        <v>130</v>
      </c>
      <c r="BE196" s="151">
        <f>IF(O196="základní",K196,0)</f>
        <v>0</v>
      </c>
      <c r="BF196" s="151">
        <f>IF(O196="snížená",K196,0)</f>
        <v>0</v>
      </c>
      <c r="BG196" s="151">
        <f>IF(O196="zákl. přenesená",K196,0)</f>
        <v>0</v>
      </c>
      <c r="BH196" s="151">
        <f>IF(O196="sníž. přenesená",K196,0)</f>
        <v>0</v>
      </c>
      <c r="BI196" s="151">
        <f>IF(O196="nulová",K196,0)</f>
        <v>0</v>
      </c>
      <c r="BJ196" s="15" t="s">
        <v>79</v>
      </c>
      <c r="BK196" s="151">
        <f>ROUND(P196*H196,2)</f>
        <v>0</v>
      </c>
      <c r="BL196" s="15" t="s">
        <v>254</v>
      </c>
      <c r="BM196" s="15" t="s">
        <v>351</v>
      </c>
    </row>
    <row r="197" spans="2:65" s="11" customFormat="1" ht="11.25">
      <c r="B197" s="155"/>
      <c r="D197" s="152" t="s">
        <v>143</v>
      </c>
      <c r="E197" s="156" t="s">
        <v>3</v>
      </c>
      <c r="F197" s="157" t="s">
        <v>352</v>
      </c>
      <c r="H197" s="158">
        <v>1030.1659999999999</v>
      </c>
      <c r="I197" s="159"/>
      <c r="J197" s="159"/>
      <c r="M197" s="155"/>
      <c r="N197" s="160"/>
      <c r="O197" s="161"/>
      <c r="P197" s="161"/>
      <c r="Q197" s="161"/>
      <c r="R197" s="161"/>
      <c r="S197" s="161"/>
      <c r="T197" s="161"/>
      <c r="U197" s="161"/>
      <c r="V197" s="161"/>
      <c r="W197" s="161"/>
      <c r="X197" s="162"/>
      <c r="AT197" s="156" t="s">
        <v>143</v>
      </c>
      <c r="AU197" s="156" t="s">
        <v>81</v>
      </c>
      <c r="AV197" s="11" t="s">
        <v>81</v>
      </c>
      <c r="AW197" s="11" t="s">
        <v>5</v>
      </c>
      <c r="AX197" s="11" t="s">
        <v>79</v>
      </c>
      <c r="AY197" s="156" t="s">
        <v>130</v>
      </c>
    </row>
    <row r="198" spans="2:65" s="1" customFormat="1" ht="16.5" customHeight="1">
      <c r="B198" s="138"/>
      <c r="C198" s="139" t="s">
        <v>353</v>
      </c>
      <c r="D198" s="139" t="s">
        <v>134</v>
      </c>
      <c r="E198" s="140" t="s">
        <v>354</v>
      </c>
      <c r="F198" s="141" t="s">
        <v>355</v>
      </c>
      <c r="G198" s="142" t="s">
        <v>137</v>
      </c>
      <c r="H198" s="143">
        <v>1030.1659999999999</v>
      </c>
      <c r="I198" s="144"/>
      <c r="J198" s="144"/>
      <c r="K198" s="145">
        <f>ROUND(P198*H198,2)</f>
        <v>0</v>
      </c>
      <c r="L198" s="141" t="s">
        <v>3</v>
      </c>
      <c r="M198" s="28"/>
      <c r="N198" s="146" t="s">
        <v>3</v>
      </c>
      <c r="O198" s="147" t="s">
        <v>40</v>
      </c>
      <c r="P198" s="148">
        <f>I198+J198</f>
        <v>0</v>
      </c>
      <c r="Q198" s="148">
        <f>ROUND(I198*H198,2)</f>
        <v>0</v>
      </c>
      <c r="R198" s="148">
        <f>ROUND(J198*H198,2)</f>
        <v>0</v>
      </c>
      <c r="S198" s="46"/>
      <c r="T198" s="149">
        <f>S198*H198</f>
        <v>0</v>
      </c>
      <c r="U198" s="149">
        <v>0</v>
      </c>
      <c r="V198" s="149">
        <f>U198*H198</f>
        <v>0</v>
      </c>
      <c r="W198" s="149">
        <v>0</v>
      </c>
      <c r="X198" s="150">
        <f>W198*H198</f>
        <v>0</v>
      </c>
      <c r="AR198" s="15" t="s">
        <v>254</v>
      </c>
      <c r="AT198" s="15" t="s">
        <v>134</v>
      </c>
      <c r="AU198" s="15" t="s">
        <v>81</v>
      </c>
      <c r="AY198" s="15" t="s">
        <v>130</v>
      </c>
      <c r="BE198" s="151">
        <f>IF(O198="základní",K198,0)</f>
        <v>0</v>
      </c>
      <c r="BF198" s="151">
        <f>IF(O198="snížená",K198,0)</f>
        <v>0</v>
      </c>
      <c r="BG198" s="151">
        <f>IF(O198="zákl. přenesená",K198,0)</f>
        <v>0</v>
      </c>
      <c r="BH198" s="151">
        <f>IF(O198="sníž. přenesená",K198,0)</f>
        <v>0</v>
      </c>
      <c r="BI198" s="151">
        <f>IF(O198="nulová",K198,0)</f>
        <v>0</v>
      </c>
      <c r="BJ198" s="15" t="s">
        <v>79</v>
      </c>
      <c r="BK198" s="151">
        <f>ROUND(P198*H198,2)</f>
        <v>0</v>
      </c>
      <c r="BL198" s="15" t="s">
        <v>254</v>
      </c>
      <c r="BM198" s="15" t="s">
        <v>356</v>
      </c>
    </row>
    <row r="199" spans="2:65" s="1" customFormat="1" ht="29.25">
      <c r="B199" s="28"/>
      <c r="D199" s="152" t="s">
        <v>141</v>
      </c>
      <c r="F199" s="153" t="s">
        <v>341</v>
      </c>
      <c r="I199" s="78"/>
      <c r="J199" s="78"/>
      <c r="M199" s="28"/>
      <c r="N199" s="154"/>
      <c r="O199" s="46"/>
      <c r="P199" s="46"/>
      <c r="Q199" s="46"/>
      <c r="R199" s="46"/>
      <c r="S199" s="46"/>
      <c r="T199" s="46"/>
      <c r="U199" s="46"/>
      <c r="V199" s="46"/>
      <c r="W199" s="46"/>
      <c r="X199" s="47"/>
      <c r="AT199" s="15" t="s">
        <v>141</v>
      </c>
      <c r="AU199" s="15" t="s">
        <v>81</v>
      </c>
    </row>
    <row r="200" spans="2:65" s="11" customFormat="1" ht="11.25">
      <c r="B200" s="155"/>
      <c r="D200" s="152" t="s">
        <v>143</v>
      </c>
      <c r="E200" s="156" t="s">
        <v>3</v>
      </c>
      <c r="F200" s="157" t="s">
        <v>357</v>
      </c>
      <c r="H200" s="158">
        <v>1030.1659999999999</v>
      </c>
      <c r="I200" s="159"/>
      <c r="J200" s="159"/>
      <c r="M200" s="155"/>
      <c r="N200" s="160"/>
      <c r="O200" s="161"/>
      <c r="P200" s="161"/>
      <c r="Q200" s="161"/>
      <c r="R200" s="161"/>
      <c r="S200" s="161"/>
      <c r="T200" s="161"/>
      <c r="U200" s="161"/>
      <c r="V200" s="161"/>
      <c r="W200" s="161"/>
      <c r="X200" s="162"/>
      <c r="AT200" s="156" t="s">
        <v>143</v>
      </c>
      <c r="AU200" s="156" t="s">
        <v>81</v>
      </c>
      <c r="AV200" s="11" t="s">
        <v>81</v>
      </c>
      <c r="AW200" s="11" t="s">
        <v>5</v>
      </c>
      <c r="AX200" s="11" t="s">
        <v>71</v>
      </c>
      <c r="AY200" s="156" t="s">
        <v>130</v>
      </c>
    </row>
    <row r="201" spans="2:65" s="12" customFormat="1" ht="11.25">
      <c r="B201" s="163"/>
      <c r="D201" s="152" t="s">
        <v>143</v>
      </c>
      <c r="E201" s="164" t="s">
        <v>3</v>
      </c>
      <c r="F201" s="165" t="s">
        <v>153</v>
      </c>
      <c r="H201" s="166">
        <v>1030.1659999999999</v>
      </c>
      <c r="I201" s="167"/>
      <c r="J201" s="167"/>
      <c r="M201" s="163"/>
      <c r="N201" s="168"/>
      <c r="O201" s="169"/>
      <c r="P201" s="169"/>
      <c r="Q201" s="169"/>
      <c r="R201" s="169"/>
      <c r="S201" s="169"/>
      <c r="T201" s="169"/>
      <c r="U201" s="169"/>
      <c r="V201" s="169"/>
      <c r="W201" s="169"/>
      <c r="X201" s="170"/>
      <c r="AT201" s="164" t="s">
        <v>143</v>
      </c>
      <c r="AU201" s="164" t="s">
        <v>81</v>
      </c>
      <c r="AV201" s="12" t="s">
        <v>139</v>
      </c>
      <c r="AW201" s="12" t="s">
        <v>5</v>
      </c>
      <c r="AX201" s="12" t="s">
        <v>79</v>
      </c>
      <c r="AY201" s="164" t="s">
        <v>130</v>
      </c>
    </row>
    <row r="202" spans="2:65" s="1" customFormat="1" ht="16.5" customHeight="1">
      <c r="B202" s="138"/>
      <c r="C202" s="171" t="s">
        <v>10</v>
      </c>
      <c r="D202" s="171" t="s">
        <v>202</v>
      </c>
      <c r="E202" s="172" t="s">
        <v>358</v>
      </c>
      <c r="F202" s="173" t="s">
        <v>359</v>
      </c>
      <c r="G202" s="174" t="s">
        <v>137</v>
      </c>
      <c r="H202" s="175">
        <v>652.41700000000003</v>
      </c>
      <c r="I202" s="176"/>
      <c r="J202" s="177"/>
      <c r="K202" s="178">
        <f>ROUND(P202*H202,2)</f>
        <v>0</v>
      </c>
      <c r="L202" s="173" t="s">
        <v>138</v>
      </c>
      <c r="M202" s="179"/>
      <c r="N202" s="180" t="s">
        <v>3</v>
      </c>
      <c r="O202" s="147" t="s">
        <v>40</v>
      </c>
      <c r="P202" s="148">
        <f>I202+J202</f>
        <v>0</v>
      </c>
      <c r="Q202" s="148">
        <f>ROUND(I202*H202,2)</f>
        <v>0</v>
      </c>
      <c r="R202" s="148">
        <f>ROUND(J202*H202,2)</f>
        <v>0</v>
      </c>
      <c r="S202" s="46"/>
      <c r="T202" s="149">
        <f>S202*H202</f>
        <v>0</v>
      </c>
      <c r="U202" s="149">
        <v>1.3100000000000001E-2</v>
      </c>
      <c r="V202" s="149">
        <f>U202*H202</f>
        <v>8.5466627000000006</v>
      </c>
      <c r="W202" s="149">
        <v>0</v>
      </c>
      <c r="X202" s="150">
        <f>W202*H202</f>
        <v>0</v>
      </c>
      <c r="AR202" s="15" t="s">
        <v>181</v>
      </c>
      <c r="AT202" s="15" t="s">
        <v>202</v>
      </c>
      <c r="AU202" s="15" t="s">
        <v>81</v>
      </c>
      <c r="AY202" s="15" t="s">
        <v>130</v>
      </c>
      <c r="BE202" s="151">
        <f>IF(O202="základní",K202,0)</f>
        <v>0</v>
      </c>
      <c r="BF202" s="151">
        <f>IF(O202="snížená",K202,0)</f>
        <v>0</v>
      </c>
      <c r="BG202" s="151">
        <f>IF(O202="zákl. přenesená",K202,0)</f>
        <v>0</v>
      </c>
      <c r="BH202" s="151">
        <f>IF(O202="sníž. přenesená",K202,0)</f>
        <v>0</v>
      </c>
      <c r="BI202" s="151">
        <f>IF(O202="nulová",K202,0)</f>
        <v>0</v>
      </c>
      <c r="BJ202" s="15" t="s">
        <v>79</v>
      </c>
      <c r="BK202" s="151">
        <f>ROUND(P202*H202,2)</f>
        <v>0</v>
      </c>
      <c r="BL202" s="15" t="s">
        <v>254</v>
      </c>
      <c r="BM202" s="15" t="s">
        <v>360</v>
      </c>
    </row>
    <row r="203" spans="2:65" s="11" customFormat="1" ht="11.25">
      <c r="B203" s="155"/>
      <c r="D203" s="152" t="s">
        <v>143</v>
      </c>
      <c r="E203" s="156" t="s">
        <v>3</v>
      </c>
      <c r="F203" s="157" t="s">
        <v>361</v>
      </c>
      <c r="H203" s="158">
        <v>178.01300000000001</v>
      </c>
      <c r="I203" s="159"/>
      <c r="J203" s="159"/>
      <c r="M203" s="155"/>
      <c r="N203" s="160"/>
      <c r="O203" s="161"/>
      <c r="P203" s="161"/>
      <c r="Q203" s="161"/>
      <c r="R203" s="161"/>
      <c r="S203" s="161"/>
      <c r="T203" s="161"/>
      <c r="U203" s="161"/>
      <c r="V203" s="161"/>
      <c r="W203" s="161"/>
      <c r="X203" s="162"/>
      <c r="AT203" s="156" t="s">
        <v>143</v>
      </c>
      <c r="AU203" s="156" t="s">
        <v>81</v>
      </c>
      <c r="AV203" s="11" t="s">
        <v>81</v>
      </c>
      <c r="AW203" s="11" t="s">
        <v>5</v>
      </c>
      <c r="AX203" s="11" t="s">
        <v>71</v>
      </c>
      <c r="AY203" s="156" t="s">
        <v>130</v>
      </c>
    </row>
    <row r="204" spans="2:65" s="11" customFormat="1" ht="11.25">
      <c r="B204" s="155"/>
      <c r="D204" s="152" t="s">
        <v>143</v>
      </c>
      <c r="E204" s="156" t="s">
        <v>3</v>
      </c>
      <c r="F204" s="157" t="s">
        <v>362</v>
      </c>
      <c r="H204" s="158">
        <v>178.01300000000001</v>
      </c>
      <c r="I204" s="159"/>
      <c r="J204" s="159"/>
      <c r="M204" s="155"/>
      <c r="N204" s="160"/>
      <c r="O204" s="161"/>
      <c r="P204" s="161"/>
      <c r="Q204" s="161"/>
      <c r="R204" s="161"/>
      <c r="S204" s="161"/>
      <c r="T204" s="161"/>
      <c r="U204" s="161"/>
      <c r="V204" s="161"/>
      <c r="W204" s="161"/>
      <c r="X204" s="162"/>
      <c r="AT204" s="156" t="s">
        <v>143</v>
      </c>
      <c r="AU204" s="156" t="s">
        <v>81</v>
      </c>
      <c r="AV204" s="11" t="s">
        <v>81</v>
      </c>
      <c r="AW204" s="11" t="s">
        <v>5</v>
      </c>
      <c r="AX204" s="11" t="s">
        <v>71</v>
      </c>
      <c r="AY204" s="156" t="s">
        <v>130</v>
      </c>
    </row>
    <row r="205" spans="2:65" s="11" customFormat="1" ht="11.25">
      <c r="B205" s="155"/>
      <c r="D205" s="152" t="s">
        <v>143</v>
      </c>
      <c r="E205" s="156" t="s">
        <v>3</v>
      </c>
      <c r="F205" s="157" t="s">
        <v>363</v>
      </c>
      <c r="H205" s="158">
        <v>296.39100000000002</v>
      </c>
      <c r="I205" s="159"/>
      <c r="J205" s="159"/>
      <c r="M205" s="155"/>
      <c r="N205" s="160"/>
      <c r="O205" s="161"/>
      <c r="P205" s="161"/>
      <c r="Q205" s="161"/>
      <c r="R205" s="161"/>
      <c r="S205" s="161"/>
      <c r="T205" s="161"/>
      <c r="U205" s="161"/>
      <c r="V205" s="161"/>
      <c r="W205" s="161"/>
      <c r="X205" s="162"/>
      <c r="AT205" s="156" t="s">
        <v>143</v>
      </c>
      <c r="AU205" s="156" t="s">
        <v>81</v>
      </c>
      <c r="AV205" s="11" t="s">
        <v>81</v>
      </c>
      <c r="AW205" s="11" t="s">
        <v>5</v>
      </c>
      <c r="AX205" s="11" t="s">
        <v>71</v>
      </c>
      <c r="AY205" s="156" t="s">
        <v>130</v>
      </c>
    </row>
    <row r="206" spans="2:65" s="12" customFormat="1" ht="11.25">
      <c r="B206" s="163"/>
      <c r="D206" s="152" t="s">
        <v>143</v>
      </c>
      <c r="E206" s="164" t="s">
        <v>3</v>
      </c>
      <c r="F206" s="165" t="s">
        <v>153</v>
      </c>
      <c r="H206" s="166">
        <v>652.41700000000003</v>
      </c>
      <c r="I206" s="167"/>
      <c r="J206" s="167"/>
      <c r="M206" s="163"/>
      <c r="N206" s="168"/>
      <c r="O206" s="169"/>
      <c r="P206" s="169"/>
      <c r="Q206" s="169"/>
      <c r="R206" s="169"/>
      <c r="S206" s="169"/>
      <c r="T206" s="169"/>
      <c r="U206" s="169"/>
      <c r="V206" s="169"/>
      <c r="W206" s="169"/>
      <c r="X206" s="170"/>
      <c r="AT206" s="164" t="s">
        <v>143</v>
      </c>
      <c r="AU206" s="164" t="s">
        <v>81</v>
      </c>
      <c r="AV206" s="12" t="s">
        <v>139</v>
      </c>
      <c r="AW206" s="12" t="s">
        <v>5</v>
      </c>
      <c r="AX206" s="12" t="s">
        <v>79</v>
      </c>
      <c r="AY206" s="164" t="s">
        <v>130</v>
      </c>
    </row>
    <row r="207" spans="2:65" s="1" customFormat="1" ht="16.5" customHeight="1">
      <c r="B207" s="138"/>
      <c r="C207" s="139" t="s">
        <v>364</v>
      </c>
      <c r="D207" s="139" t="s">
        <v>134</v>
      </c>
      <c r="E207" s="140" t="s">
        <v>365</v>
      </c>
      <c r="F207" s="141" t="s">
        <v>366</v>
      </c>
      <c r="G207" s="142" t="s">
        <v>137</v>
      </c>
      <c r="H207" s="143">
        <v>1030.1659999999999</v>
      </c>
      <c r="I207" s="144"/>
      <c r="J207" s="144"/>
      <c r="K207" s="145">
        <f>ROUND(P207*H207,2)</f>
        <v>0</v>
      </c>
      <c r="L207" s="141" t="s">
        <v>138</v>
      </c>
      <c r="M207" s="28"/>
      <c r="N207" s="146" t="s">
        <v>3</v>
      </c>
      <c r="O207" s="147" t="s">
        <v>40</v>
      </c>
      <c r="P207" s="148">
        <f>I207+J207</f>
        <v>0</v>
      </c>
      <c r="Q207" s="148">
        <f>ROUND(I207*H207,2)</f>
        <v>0</v>
      </c>
      <c r="R207" s="148">
        <f>ROUND(J207*H207,2)</f>
        <v>0</v>
      </c>
      <c r="S207" s="46"/>
      <c r="T207" s="149">
        <f>S207*H207</f>
        <v>0</v>
      </c>
      <c r="U207" s="149">
        <v>2.0000000000000001E-4</v>
      </c>
      <c r="V207" s="149">
        <f>U207*H207</f>
        <v>0.2060332</v>
      </c>
      <c r="W207" s="149">
        <v>0</v>
      </c>
      <c r="X207" s="150">
        <f>W207*H207</f>
        <v>0</v>
      </c>
      <c r="AR207" s="15" t="s">
        <v>254</v>
      </c>
      <c r="AT207" s="15" t="s">
        <v>134</v>
      </c>
      <c r="AU207" s="15" t="s">
        <v>81</v>
      </c>
      <c r="AY207" s="15" t="s">
        <v>130</v>
      </c>
      <c r="BE207" s="151">
        <f>IF(O207="základní",K207,0)</f>
        <v>0</v>
      </c>
      <c r="BF207" s="151">
        <f>IF(O207="snížená",K207,0)</f>
        <v>0</v>
      </c>
      <c r="BG207" s="151">
        <f>IF(O207="zákl. přenesená",K207,0)</f>
        <v>0</v>
      </c>
      <c r="BH207" s="151">
        <f>IF(O207="sníž. přenesená",K207,0)</f>
        <v>0</v>
      </c>
      <c r="BI207" s="151">
        <f>IF(O207="nulová",K207,0)</f>
        <v>0</v>
      </c>
      <c r="BJ207" s="15" t="s">
        <v>79</v>
      </c>
      <c r="BK207" s="151">
        <f>ROUND(P207*H207,2)</f>
        <v>0</v>
      </c>
      <c r="BL207" s="15" t="s">
        <v>254</v>
      </c>
      <c r="BM207" s="15" t="s">
        <v>367</v>
      </c>
    </row>
    <row r="208" spans="2:65" s="1" customFormat="1" ht="58.5">
      <c r="B208" s="28"/>
      <c r="D208" s="152" t="s">
        <v>141</v>
      </c>
      <c r="F208" s="153" t="s">
        <v>368</v>
      </c>
      <c r="I208" s="78"/>
      <c r="J208" s="78"/>
      <c r="M208" s="28"/>
      <c r="N208" s="154"/>
      <c r="O208" s="46"/>
      <c r="P208" s="46"/>
      <c r="Q208" s="46"/>
      <c r="R208" s="46"/>
      <c r="S208" s="46"/>
      <c r="T208" s="46"/>
      <c r="U208" s="46"/>
      <c r="V208" s="46"/>
      <c r="W208" s="46"/>
      <c r="X208" s="47"/>
      <c r="AT208" s="15" t="s">
        <v>141</v>
      </c>
      <c r="AU208" s="15" t="s">
        <v>81</v>
      </c>
    </row>
    <row r="209" spans="2:65" s="11" customFormat="1" ht="11.25">
      <c r="B209" s="155"/>
      <c r="D209" s="152" t="s">
        <v>143</v>
      </c>
      <c r="E209" s="156" t="s">
        <v>3</v>
      </c>
      <c r="F209" s="157" t="s">
        <v>369</v>
      </c>
      <c r="H209" s="158">
        <v>1030.1659999999999</v>
      </c>
      <c r="I209" s="159"/>
      <c r="J209" s="159"/>
      <c r="M209" s="155"/>
      <c r="N209" s="160"/>
      <c r="O209" s="161"/>
      <c r="P209" s="161"/>
      <c r="Q209" s="161"/>
      <c r="R209" s="161"/>
      <c r="S209" s="161"/>
      <c r="T209" s="161"/>
      <c r="U209" s="161"/>
      <c r="V209" s="161"/>
      <c r="W209" s="161"/>
      <c r="X209" s="162"/>
      <c r="AT209" s="156" t="s">
        <v>143</v>
      </c>
      <c r="AU209" s="156" t="s">
        <v>81</v>
      </c>
      <c r="AV209" s="11" t="s">
        <v>81</v>
      </c>
      <c r="AW209" s="11" t="s">
        <v>5</v>
      </c>
      <c r="AX209" s="11" t="s">
        <v>71</v>
      </c>
      <c r="AY209" s="156" t="s">
        <v>130</v>
      </c>
    </row>
    <row r="210" spans="2:65" s="12" customFormat="1" ht="11.25">
      <c r="B210" s="163"/>
      <c r="D210" s="152" t="s">
        <v>143</v>
      </c>
      <c r="E210" s="164" t="s">
        <v>3</v>
      </c>
      <c r="F210" s="165" t="s">
        <v>153</v>
      </c>
      <c r="H210" s="166">
        <v>1030.1659999999999</v>
      </c>
      <c r="I210" s="167"/>
      <c r="J210" s="167"/>
      <c r="M210" s="163"/>
      <c r="N210" s="168"/>
      <c r="O210" s="169"/>
      <c r="P210" s="169"/>
      <c r="Q210" s="169"/>
      <c r="R210" s="169"/>
      <c r="S210" s="169"/>
      <c r="T210" s="169"/>
      <c r="U210" s="169"/>
      <c r="V210" s="169"/>
      <c r="W210" s="169"/>
      <c r="X210" s="170"/>
      <c r="AT210" s="164" t="s">
        <v>143</v>
      </c>
      <c r="AU210" s="164" t="s">
        <v>81</v>
      </c>
      <c r="AV210" s="12" t="s">
        <v>139</v>
      </c>
      <c r="AW210" s="12" t="s">
        <v>5</v>
      </c>
      <c r="AX210" s="12" t="s">
        <v>79</v>
      </c>
      <c r="AY210" s="164" t="s">
        <v>130</v>
      </c>
    </row>
    <row r="211" spans="2:65" s="1" customFormat="1" ht="22.5" customHeight="1">
      <c r="B211" s="138"/>
      <c r="C211" s="139" t="s">
        <v>370</v>
      </c>
      <c r="D211" s="139" t="s">
        <v>134</v>
      </c>
      <c r="E211" s="140" t="s">
        <v>371</v>
      </c>
      <c r="F211" s="141" t="s">
        <v>372</v>
      </c>
      <c r="G211" s="142" t="s">
        <v>222</v>
      </c>
      <c r="H211" s="143">
        <v>20.486000000000001</v>
      </c>
      <c r="I211" s="144"/>
      <c r="J211" s="144"/>
      <c r="K211" s="145">
        <f>ROUND(P211*H211,2)</f>
        <v>0</v>
      </c>
      <c r="L211" s="141" t="s">
        <v>138</v>
      </c>
      <c r="M211" s="28"/>
      <c r="N211" s="146" t="s">
        <v>3</v>
      </c>
      <c r="O211" s="147" t="s">
        <v>40</v>
      </c>
      <c r="P211" s="148">
        <f>I211+J211</f>
        <v>0</v>
      </c>
      <c r="Q211" s="148">
        <f>ROUND(I211*H211,2)</f>
        <v>0</v>
      </c>
      <c r="R211" s="148">
        <f>ROUND(J211*H211,2)</f>
        <v>0</v>
      </c>
      <c r="S211" s="46"/>
      <c r="T211" s="149">
        <f>S211*H211</f>
        <v>0</v>
      </c>
      <c r="U211" s="149">
        <v>0</v>
      </c>
      <c r="V211" s="149">
        <f>U211*H211</f>
        <v>0</v>
      </c>
      <c r="W211" s="149">
        <v>0</v>
      </c>
      <c r="X211" s="150">
        <f>W211*H211</f>
        <v>0</v>
      </c>
      <c r="AR211" s="15" t="s">
        <v>254</v>
      </c>
      <c r="AT211" s="15" t="s">
        <v>134</v>
      </c>
      <c r="AU211" s="15" t="s">
        <v>81</v>
      </c>
      <c r="AY211" s="15" t="s">
        <v>130</v>
      </c>
      <c r="BE211" s="151">
        <f>IF(O211="základní",K211,0)</f>
        <v>0</v>
      </c>
      <c r="BF211" s="151">
        <f>IF(O211="snížená",K211,0)</f>
        <v>0</v>
      </c>
      <c r="BG211" s="151">
        <f>IF(O211="zákl. přenesená",K211,0)</f>
        <v>0</v>
      </c>
      <c r="BH211" s="151">
        <f>IF(O211="sníž. přenesená",K211,0)</f>
        <v>0</v>
      </c>
      <c r="BI211" s="151">
        <f>IF(O211="nulová",K211,0)</f>
        <v>0</v>
      </c>
      <c r="BJ211" s="15" t="s">
        <v>79</v>
      </c>
      <c r="BK211" s="151">
        <f>ROUND(P211*H211,2)</f>
        <v>0</v>
      </c>
      <c r="BL211" s="15" t="s">
        <v>254</v>
      </c>
      <c r="BM211" s="15" t="s">
        <v>373</v>
      </c>
    </row>
    <row r="212" spans="2:65" s="1" customFormat="1" ht="78">
      <c r="B212" s="28"/>
      <c r="D212" s="152" t="s">
        <v>141</v>
      </c>
      <c r="F212" s="153" t="s">
        <v>374</v>
      </c>
      <c r="I212" s="78"/>
      <c r="J212" s="78"/>
      <c r="M212" s="28"/>
      <c r="N212" s="154"/>
      <c r="O212" s="46"/>
      <c r="P212" s="46"/>
      <c r="Q212" s="46"/>
      <c r="R212" s="46"/>
      <c r="S212" s="46"/>
      <c r="T212" s="46"/>
      <c r="U212" s="46"/>
      <c r="V212" s="46"/>
      <c r="W212" s="46"/>
      <c r="X212" s="47"/>
      <c r="AT212" s="15" t="s">
        <v>141</v>
      </c>
      <c r="AU212" s="15" t="s">
        <v>81</v>
      </c>
    </row>
    <row r="213" spans="2:65" s="10" customFormat="1" ht="22.9" customHeight="1">
      <c r="B213" s="124"/>
      <c r="D213" s="125" t="s">
        <v>70</v>
      </c>
      <c r="E213" s="136" t="s">
        <v>375</v>
      </c>
      <c r="F213" s="136" t="s">
        <v>376</v>
      </c>
      <c r="I213" s="127"/>
      <c r="J213" s="127"/>
      <c r="K213" s="137">
        <f>BK213</f>
        <v>0</v>
      </c>
      <c r="M213" s="124"/>
      <c r="N213" s="129"/>
      <c r="O213" s="130"/>
      <c r="P213" s="130"/>
      <c r="Q213" s="131">
        <f>SUM(Q214:Q220)</f>
        <v>0</v>
      </c>
      <c r="R213" s="131">
        <f>SUM(R214:R220)</f>
        <v>0</v>
      </c>
      <c r="S213" s="130"/>
      <c r="T213" s="132">
        <f>SUM(T214:T220)</f>
        <v>0</v>
      </c>
      <c r="U213" s="130"/>
      <c r="V213" s="132">
        <f>SUM(V214:V220)</f>
        <v>3.6288000000000001E-2</v>
      </c>
      <c r="W213" s="130"/>
      <c r="X213" s="133">
        <f>SUM(X214:X220)</f>
        <v>0</v>
      </c>
      <c r="AR213" s="125" t="s">
        <v>81</v>
      </c>
      <c r="AT213" s="134" t="s">
        <v>70</v>
      </c>
      <c r="AU213" s="134" t="s">
        <v>79</v>
      </c>
      <c r="AY213" s="125" t="s">
        <v>130</v>
      </c>
      <c r="BK213" s="135">
        <f>SUM(BK214:BK220)</f>
        <v>0</v>
      </c>
    </row>
    <row r="214" spans="2:65" s="1" customFormat="1" ht="16.5" customHeight="1">
      <c r="B214" s="138"/>
      <c r="C214" s="139" t="s">
        <v>377</v>
      </c>
      <c r="D214" s="139" t="s">
        <v>134</v>
      </c>
      <c r="E214" s="140" t="s">
        <v>378</v>
      </c>
      <c r="F214" s="141" t="s">
        <v>379</v>
      </c>
      <c r="G214" s="142" t="s">
        <v>137</v>
      </c>
      <c r="H214" s="143">
        <v>8</v>
      </c>
      <c r="I214" s="144"/>
      <c r="J214" s="144"/>
      <c r="K214" s="145">
        <f>ROUND(P214*H214,2)</f>
        <v>0</v>
      </c>
      <c r="L214" s="141" t="s">
        <v>138</v>
      </c>
      <c r="M214" s="28"/>
      <c r="N214" s="146" t="s">
        <v>3</v>
      </c>
      <c r="O214" s="147" t="s">
        <v>40</v>
      </c>
      <c r="P214" s="148">
        <f>I214+J214</f>
        <v>0</v>
      </c>
      <c r="Q214" s="148">
        <f>ROUND(I214*H214,2)</f>
        <v>0</v>
      </c>
      <c r="R214" s="148">
        <f>ROUND(J214*H214,2)</f>
        <v>0</v>
      </c>
      <c r="S214" s="46"/>
      <c r="T214" s="149">
        <f>S214*H214</f>
        <v>0</v>
      </c>
      <c r="U214" s="149">
        <v>0</v>
      </c>
      <c r="V214" s="149">
        <f>U214*H214</f>
        <v>0</v>
      </c>
      <c r="W214" s="149">
        <v>0</v>
      </c>
      <c r="X214" s="150">
        <f>W214*H214</f>
        <v>0</v>
      </c>
      <c r="AR214" s="15" t="s">
        <v>254</v>
      </c>
      <c r="AT214" s="15" t="s">
        <v>134</v>
      </c>
      <c r="AU214" s="15" t="s">
        <v>81</v>
      </c>
      <c r="AY214" s="15" t="s">
        <v>130</v>
      </c>
      <c r="BE214" s="151">
        <f>IF(O214="základní",K214,0)</f>
        <v>0</v>
      </c>
      <c r="BF214" s="151">
        <f>IF(O214="snížená",K214,0)</f>
        <v>0</v>
      </c>
      <c r="BG214" s="151">
        <f>IF(O214="zákl. přenesená",K214,0)</f>
        <v>0</v>
      </c>
      <c r="BH214" s="151">
        <f>IF(O214="sníž. přenesená",K214,0)</f>
        <v>0</v>
      </c>
      <c r="BI214" s="151">
        <f>IF(O214="nulová",K214,0)</f>
        <v>0</v>
      </c>
      <c r="BJ214" s="15" t="s">
        <v>79</v>
      </c>
      <c r="BK214" s="151">
        <f>ROUND(P214*H214,2)</f>
        <v>0</v>
      </c>
      <c r="BL214" s="15" t="s">
        <v>254</v>
      </c>
      <c r="BM214" s="15" t="s">
        <v>380</v>
      </c>
    </row>
    <row r="215" spans="2:65" s="1" customFormat="1" ht="48.75">
      <c r="B215" s="28"/>
      <c r="D215" s="152" t="s">
        <v>141</v>
      </c>
      <c r="F215" s="153" t="s">
        <v>381</v>
      </c>
      <c r="I215" s="78"/>
      <c r="J215" s="78"/>
      <c r="M215" s="28"/>
      <c r="N215" s="154"/>
      <c r="O215" s="46"/>
      <c r="P215" s="46"/>
      <c r="Q215" s="46"/>
      <c r="R215" s="46"/>
      <c r="S215" s="46"/>
      <c r="T215" s="46"/>
      <c r="U215" s="46"/>
      <c r="V215" s="46"/>
      <c r="W215" s="46"/>
      <c r="X215" s="47"/>
      <c r="AT215" s="15" t="s">
        <v>141</v>
      </c>
      <c r="AU215" s="15" t="s">
        <v>81</v>
      </c>
    </row>
    <row r="216" spans="2:65" s="11" customFormat="1" ht="11.25">
      <c r="B216" s="155"/>
      <c r="D216" s="152" t="s">
        <v>143</v>
      </c>
      <c r="E216" s="156" t="s">
        <v>3</v>
      </c>
      <c r="F216" s="157" t="s">
        <v>382</v>
      </c>
      <c r="H216" s="158">
        <v>8</v>
      </c>
      <c r="I216" s="159"/>
      <c r="J216" s="159"/>
      <c r="M216" s="155"/>
      <c r="N216" s="160"/>
      <c r="O216" s="161"/>
      <c r="P216" s="161"/>
      <c r="Q216" s="161"/>
      <c r="R216" s="161"/>
      <c r="S216" s="161"/>
      <c r="T216" s="161"/>
      <c r="U216" s="161"/>
      <c r="V216" s="161"/>
      <c r="W216" s="161"/>
      <c r="X216" s="162"/>
      <c r="AT216" s="156" t="s">
        <v>143</v>
      </c>
      <c r="AU216" s="156" t="s">
        <v>81</v>
      </c>
      <c r="AV216" s="11" t="s">
        <v>81</v>
      </c>
      <c r="AW216" s="11" t="s">
        <v>5</v>
      </c>
      <c r="AX216" s="11" t="s">
        <v>79</v>
      </c>
      <c r="AY216" s="156" t="s">
        <v>130</v>
      </c>
    </row>
    <row r="217" spans="2:65" s="1" customFormat="1" ht="16.5" customHeight="1">
      <c r="B217" s="138"/>
      <c r="C217" s="171" t="s">
        <v>383</v>
      </c>
      <c r="D217" s="171" t="s">
        <v>202</v>
      </c>
      <c r="E217" s="172" t="s">
        <v>384</v>
      </c>
      <c r="F217" s="173" t="s">
        <v>385</v>
      </c>
      <c r="G217" s="174" t="s">
        <v>137</v>
      </c>
      <c r="H217" s="175">
        <v>8.64</v>
      </c>
      <c r="I217" s="176"/>
      <c r="J217" s="177"/>
      <c r="K217" s="178">
        <f>ROUND(P217*H217,2)</f>
        <v>0</v>
      </c>
      <c r="L217" s="173" t="s">
        <v>138</v>
      </c>
      <c r="M217" s="179"/>
      <c r="N217" s="180" t="s">
        <v>3</v>
      </c>
      <c r="O217" s="147" t="s">
        <v>40</v>
      </c>
      <c r="P217" s="148">
        <f>I217+J217</f>
        <v>0</v>
      </c>
      <c r="Q217" s="148">
        <f>ROUND(I217*H217,2)</f>
        <v>0</v>
      </c>
      <c r="R217" s="148">
        <f>ROUND(J217*H217,2)</f>
        <v>0</v>
      </c>
      <c r="S217" s="46"/>
      <c r="T217" s="149">
        <f>S217*H217</f>
        <v>0</v>
      </c>
      <c r="U217" s="149">
        <v>4.1999999999999997E-3</v>
      </c>
      <c r="V217" s="149">
        <f>U217*H217</f>
        <v>3.6288000000000001E-2</v>
      </c>
      <c r="W217" s="149">
        <v>0</v>
      </c>
      <c r="X217" s="150">
        <f>W217*H217</f>
        <v>0</v>
      </c>
      <c r="AR217" s="15" t="s">
        <v>181</v>
      </c>
      <c r="AT217" s="15" t="s">
        <v>202</v>
      </c>
      <c r="AU217" s="15" t="s">
        <v>81</v>
      </c>
      <c r="AY217" s="15" t="s">
        <v>130</v>
      </c>
      <c r="BE217" s="151">
        <f>IF(O217="základní",K217,0)</f>
        <v>0</v>
      </c>
      <c r="BF217" s="151">
        <f>IF(O217="snížená",K217,0)</f>
        <v>0</v>
      </c>
      <c r="BG217" s="151">
        <f>IF(O217="zákl. přenesená",K217,0)</f>
        <v>0</v>
      </c>
      <c r="BH217" s="151">
        <f>IF(O217="sníž. přenesená",K217,0)</f>
        <v>0</v>
      </c>
      <c r="BI217" s="151">
        <f>IF(O217="nulová",K217,0)</f>
        <v>0</v>
      </c>
      <c r="BJ217" s="15" t="s">
        <v>79</v>
      </c>
      <c r="BK217" s="151">
        <f>ROUND(P217*H217,2)</f>
        <v>0</v>
      </c>
      <c r="BL217" s="15" t="s">
        <v>254</v>
      </c>
      <c r="BM217" s="15" t="s">
        <v>386</v>
      </c>
    </row>
    <row r="218" spans="2:65" s="11" customFormat="1" ht="11.25">
      <c r="B218" s="155"/>
      <c r="D218" s="152" t="s">
        <v>143</v>
      </c>
      <c r="E218" s="156" t="s">
        <v>3</v>
      </c>
      <c r="F218" s="157" t="s">
        <v>387</v>
      </c>
      <c r="H218" s="158">
        <v>8.64</v>
      </c>
      <c r="I218" s="159"/>
      <c r="J218" s="159"/>
      <c r="M218" s="155"/>
      <c r="N218" s="160"/>
      <c r="O218" s="161"/>
      <c r="P218" s="161"/>
      <c r="Q218" s="161"/>
      <c r="R218" s="161"/>
      <c r="S218" s="161"/>
      <c r="T218" s="161"/>
      <c r="U218" s="161"/>
      <c r="V218" s="161"/>
      <c r="W218" s="161"/>
      <c r="X218" s="162"/>
      <c r="AT218" s="156" t="s">
        <v>143</v>
      </c>
      <c r="AU218" s="156" t="s">
        <v>81</v>
      </c>
      <c r="AV218" s="11" t="s">
        <v>81</v>
      </c>
      <c r="AW218" s="11" t="s">
        <v>5</v>
      </c>
      <c r="AX218" s="11" t="s">
        <v>79</v>
      </c>
      <c r="AY218" s="156" t="s">
        <v>130</v>
      </c>
    </row>
    <row r="219" spans="2:65" s="1" customFormat="1" ht="22.5" customHeight="1">
      <c r="B219" s="138"/>
      <c r="C219" s="139" t="s">
        <v>388</v>
      </c>
      <c r="D219" s="139" t="s">
        <v>134</v>
      </c>
      <c r="E219" s="140" t="s">
        <v>389</v>
      </c>
      <c r="F219" s="141" t="s">
        <v>390</v>
      </c>
      <c r="G219" s="142" t="s">
        <v>222</v>
      </c>
      <c r="H219" s="143">
        <v>3.5999999999999997E-2</v>
      </c>
      <c r="I219" s="144"/>
      <c r="J219" s="144"/>
      <c r="K219" s="145">
        <f>ROUND(P219*H219,2)</f>
        <v>0</v>
      </c>
      <c r="L219" s="141" t="s">
        <v>138</v>
      </c>
      <c r="M219" s="28"/>
      <c r="N219" s="146" t="s">
        <v>3</v>
      </c>
      <c r="O219" s="147" t="s">
        <v>40</v>
      </c>
      <c r="P219" s="148">
        <f>I219+J219</f>
        <v>0</v>
      </c>
      <c r="Q219" s="148">
        <f>ROUND(I219*H219,2)</f>
        <v>0</v>
      </c>
      <c r="R219" s="148">
        <f>ROUND(J219*H219,2)</f>
        <v>0</v>
      </c>
      <c r="S219" s="46"/>
      <c r="T219" s="149">
        <f>S219*H219</f>
        <v>0</v>
      </c>
      <c r="U219" s="149">
        <v>0</v>
      </c>
      <c r="V219" s="149">
        <f>U219*H219</f>
        <v>0</v>
      </c>
      <c r="W219" s="149">
        <v>0</v>
      </c>
      <c r="X219" s="150">
        <f>W219*H219</f>
        <v>0</v>
      </c>
      <c r="AR219" s="15" t="s">
        <v>254</v>
      </c>
      <c r="AT219" s="15" t="s">
        <v>134</v>
      </c>
      <c r="AU219" s="15" t="s">
        <v>81</v>
      </c>
      <c r="AY219" s="15" t="s">
        <v>130</v>
      </c>
      <c r="BE219" s="151">
        <f>IF(O219="základní",K219,0)</f>
        <v>0</v>
      </c>
      <c r="BF219" s="151">
        <f>IF(O219="snížená",K219,0)</f>
        <v>0</v>
      </c>
      <c r="BG219" s="151">
        <f>IF(O219="zákl. přenesená",K219,0)</f>
        <v>0</v>
      </c>
      <c r="BH219" s="151">
        <f>IF(O219="sníž. přenesená",K219,0)</f>
        <v>0</v>
      </c>
      <c r="BI219" s="151">
        <f>IF(O219="nulová",K219,0)</f>
        <v>0</v>
      </c>
      <c r="BJ219" s="15" t="s">
        <v>79</v>
      </c>
      <c r="BK219" s="151">
        <f>ROUND(P219*H219,2)</f>
        <v>0</v>
      </c>
      <c r="BL219" s="15" t="s">
        <v>254</v>
      </c>
      <c r="BM219" s="15" t="s">
        <v>391</v>
      </c>
    </row>
    <row r="220" spans="2:65" s="1" customFormat="1" ht="78">
      <c r="B220" s="28"/>
      <c r="D220" s="152" t="s">
        <v>141</v>
      </c>
      <c r="F220" s="153" t="s">
        <v>392</v>
      </c>
      <c r="I220" s="78"/>
      <c r="J220" s="78"/>
      <c r="M220" s="28"/>
      <c r="N220" s="154"/>
      <c r="O220" s="46"/>
      <c r="P220" s="46"/>
      <c r="Q220" s="46"/>
      <c r="R220" s="46"/>
      <c r="S220" s="46"/>
      <c r="T220" s="46"/>
      <c r="U220" s="46"/>
      <c r="V220" s="46"/>
      <c r="W220" s="46"/>
      <c r="X220" s="47"/>
      <c r="AT220" s="15" t="s">
        <v>141</v>
      </c>
      <c r="AU220" s="15" t="s">
        <v>81</v>
      </c>
    </row>
    <row r="221" spans="2:65" s="10" customFormat="1" ht="22.9" customHeight="1">
      <c r="B221" s="124"/>
      <c r="D221" s="125" t="s">
        <v>70</v>
      </c>
      <c r="E221" s="136" t="s">
        <v>393</v>
      </c>
      <c r="F221" s="136" t="s">
        <v>394</v>
      </c>
      <c r="I221" s="127"/>
      <c r="J221" s="127"/>
      <c r="K221" s="137">
        <f>BK221</f>
        <v>0</v>
      </c>
      <c r="M221" s="124"/>
      <c r="N221" s="129"/>
      <c r="O221" s="130"/>
      <c r="P221" s="130"/>
      <c r="Q221" s="131">
        <f>SUM(Q222:Q243)</f>
        <v>0</v>
      </c>
      <c r="R221" s="131">
        <f>SUM(R222:R243)</f>
        <v>0</v>
      </c>
      <c r="S221" s="130"/>
      <c r="T221" s="132">
        <f>SUM(T222:T243)</f>
        <v>0</v>
      </c>
      <c r="U221" s="130"/>
      <c r="V221" s="132">
        <f>SUM(V222:V243)</f>
        <v>0.54199024000000007</v>
      </c>
      <c r="W221" s="130"/>
      <c r="X221" s="133">
        <f>SUM(X222:X243)</f>
        <v>0</v>
      </c>
      <c r="AR221" s="125" t="s">
        <v>81</v>
      </c>
      <c r="AT221" s="134" t="s">
        <v>70</v>
      </c>
      <c r="AU221" s="134" t="s">
        <v>79</v>
      </c>
      <c r="AY221" s="125" t="s">
        <v>130</v>
      </c>
      <c r="BK221" s="135">
        <f>SUM(BK222:BK243)</f>
        <v>0</v>
      </c>
    </row>
    <row r="222" spans="2:65" s="1" customFormat="1" ht="22.5" customHeight="1">
      <c r="B222" s="138"/>
      <c r="C222" s="139" t="s">
        <v>395</v>
      </c>
      <c r="D222" s="139" t="s">
        <v>134</v>
      </c>
      <c r="E222" s="140" t="s">
        <v>396</v>
      </c>
      <c r="F222" s="141" t="s">
        <v>397</v>
      </c>
      <c r="G222" s="142" t="s">
        <v>213</v>
      </c>
      <c r="H222" s="143">
        <v>148.56</v>
      </c>
      <c r="I222" s="144"/>
      <c r="J222" s="144"/>
      <c r="K222" s="145">
        <f>ROUND(P222*H222,2)</f>
        <v>0</v>
      </c>
      <c r="L222" s="141" t="s">
        <v>138</v>
      </c>
      <c r="M222" s="28"/>
      <c r="N222" s="146" t="s">
        <v>3</v>
      </c>
      <c r="O222" s="147" t="s">
        <v>40</v>
      </c>
      <c r="P222" s="148">
        <f>I222+J222</f>
        <v>0</v>
      </c>
      <c r="Q222" s="148">
        <f>ROUND(I222*H222,2)</f>
        <v>0</v>
      </c>
      <c r="R222" s="148">
        <f>ROUND(J222*H222,2)</f>
        <v>0</v>
      </c>
      <c r="S222" s="46"/>
      <c r="T222" s="149">
        <f>S222*H222</f>
        <v>0</v>
      </c>
      <c r="U222" s="149">
        <v>3.0000000000000001E-5</v>
      </c>
      <c r="V222" s="149">
        <f>U222*H222</f>
        <v>4.4568000000000003E-3</v>
      </c>
      <c r="W222" s="149">
        <v>0</v>
      </c>
      <c r="X222" s="150">
        <f>W222*H222</f>
        <v>0</v>
      </c>
      <c r="AR222" s="15" t="s">
        <v>254</v>
      </c>
      <c r="AT222" s="15" t="s">
        <v>134</v>
      </c>
      <c r="AU222" s="15" t="s">
        <v>81</v>
      </c>
      <c r="AY222" s="15" t="s">
        <v>130</v>
      </c>
      <c r="BE222" s="151">
        <f>IF(O222="základní",K222,0)</f>
        <v>0</v>
      </c>
      <c r="BF222" s="151">
        <f>IF(O222="snížená",K222,0)</f>
        <v>0</v>
      </c>
      <c r="BG222" s="151">
        <f>IF(O222="zákl. přenesená",K222,0)</f>
        <v>0</v>
      </c>
      <c r="BH222" s="151">
        <f>IF(O222="sníž. přenesená",K222,0)</f>
        <v>0</v>
      </c>
      <c r="BI222" s="151">
        <f>IF(O222="nulová",K222,0)</f>
        <v>0</v>
      </c>
      <c r="BJ222" s="15" t="s">
        <v>79</v>
      </c>
      <c r="BK222" s="151">
        <f>ROUND(P222*H222,2)</f>
        <v>0</v>
      </c>
      <c r="BL222" s="15" t="s">
        <v>254</v>
      </c>
      <c r="BM222" s="15" t="s">
        <v>398</v>
      </c>
    </row>
    <row r="223" spans="2:65" s="1" customFormat="1" ht="39">
      <c r="B223" s="28"/>
      <c r="D223" s="152" t="s">
        <v>141</v>
      </c>
      <c r="F223" s="153" t="s">
        <v>399</v>
      </c>
      <c r="I223" s="78"/>
      <c r="J223" s="78"/>
      <c r="M223" s="28"/>
      <c r="N223" s="154"/>
      <c r="O223" s="46"/>
      <c r="P223" s="46"/>
      <c r="Q223" s="46"/>
      <c r="R223" s="46"/>
      <c r="S223" s="46"/>
      <c r="T223" s="46"/>
      <c r="U223" s="46"/>
      <c r="V223" s="46"/>
      <c r="W223" s="46"/>
      <c r="X223" s="47"/>
      <c r="AT223" s="15" t="s">
        <v>141</v>
      </c>
      <c r="AU223" s="15" t="s">
        <v>81</v>
      </c>
    </row>
    <row r="224" spans="2:65" s="11" customFormat="1" ht="11.25">
      <c r="B224" s="155"/>
      <c r="D224" s="152" t="s">
        <v>143</v>
      </c>
      <c r="E224" s="156" t="s">
        <v>3</v>
      </c>
      <c r="F224" s="157" t="s">
        <v>400</v>
      </c>
      <c r="H224" s="158">
        <v>148.56</v>
      </c>
      <c r="I224" s="159"/>
      <c r="J224" s="159"/>
      <c r="M224" s="155"/>
      <c r="N224" s="160"/>
      <c r="O224" s="161"/>
      <c r="P224" s="161"/>
      <c r="Q224" s="161"/>
      <c r="R224" s="161"/>
      <c r="S224" s="161"/>
      <c r="T224" s="161"/>
      <c r="U224" s="161"/>
      <c r="V224" s="161"/>
      <c r="W224" s="161"/>
      <c r="X224" s="162"/>
      <c r="AT224" s="156" t="s">
        <v>143</v>
      </c>
      <c r="AU224" s="156" t="s">
        <v>81</v>
      </c>
      <c r="AV224" s="11" t="s">
        <v>81</v>
      </c>
      <c r="AW224" s="11" t="s">
        <v>5</v>
      </c>
      <c r="AX224" s="11" t="s">
        <v>79</v>
      </c>
      <c r="AY224" s="156" t="s">
        <v>130</v>
      </c>
    </row>
    <row r="225" spans="2:65" s="1" customFormat="1" ht="16.5" customHeight="1">
      <c r="B225" s="138"/>
      <c r="C225" s="171" t="s">
        <v>401</v>
      </c>
      <c r="D225" s="171" t="s">
        <v>202</v>
      </c>
      <c r="E225" s="172" t="s">
        <v>402</v>
      </c>
      <c r="F225" s="173" t="s">
        <v>403</v>
      </c>
      <c r="G225" s="174" t="s">
        <v>213</v>
      </c>
      <c r="H225" s="175">
        <v>160.44499999999999</v>
      </c>
      <c r="I225" s="176"/>
      <c r="J225" s="177"/>
      <c r="K225" s="178">
        <f>ROUND(P225*H225,2)</f>
        <v>0</v>
      </c>
      <c r="L225" s="173" t="s">
        <v>166</v>
      </c>
      <c r="M225" s="179"/>
      <c r="N225" s="180" t="s">
        <v>3</v>
      </c>
      <c r="O225" s="147" t="s">
        <v>40</v>
      </c>
      <c r="P225" s="148">
        <f>I225+J225</f>
        <v>0</v>
      </c>
      <c r="Q225" s="148">
        <f>ROUND(I225*H225,2)</f>
        <v>0</v>
      </c>
      <c r="R225" s="148">
        <f>ROUND(J225*H225,2)</f>
        <v>0</v>
      </c>
      <c r="S225" s="46"/>
      <c r="T225" s="149">
        <f>S225*H225</f>
        <v>0</v>
      </c>
      <c r="U225" s="149">
        <v>2.0000000000000001E-4</v>
      </c>
      <c r="V225" s="149">
        <f>U225*H225</f>
        <v>3.2088999999999999E-2</v>
      </c>
      <c r="W225" s="149">
        <v>0</v>
      </c>
      <c r="X225" s="150">
        <f>W225*H225</f>
        <v>0</v>
      </c>
      <c r="AR225" s="15" t="s">
        <v>181</v>
      </c>
      <c r="AT225" s="15" t="s">
        <v>202</v>
      </c>
      <c r="AU225" s="15" t="s">
        <v>81</v>
      </c>
      <c r="AY225" s="15" t="s">
        <v>130</v>
      </c>
      <c r="BE225" s="151">
        <f>IF(O225="základní",K225,0)</f>
        <v>0</v>
      </c>
      <c r="BF225" s="151">
        <f>IF(O225="snížená",K225,0)</f>
        <v>0</v>
      </c>
      <c r="BG225" s="151">
        <f>IF(O225="zákl. přenesená",K225,0)</f>
        <v>0</v>
      </c>
      <c r="BH225" s="151">
        <f>IF(O225="sníž. přenesená",K225,0)</f>
        <v>0</v>
      </c>
      <c r="BI225" s="151">
        <f>IF(O225="nulová",K225,0)</f>
        <v>0</v>
      </c>
      <c r="BJ225" s="15" t="s">
        <v>79</v>
      </c>
      <c r="BK225" s="151">
        <f>ROUND(P225*H225,2)</f>
        <v>0</v>
      </c>
      <c r="BL225" s="15" t="s">
        <v>254</v>
      </c>
      <c r="BM225" s="15" t="s">
        <v>404</v>
      </c>
    </row>
    <row r="226" spans="2:65" s="11" customFormat="1" ht="11.25">
      <c r="B226" s="155"/>
      <c r="D226" s="152" t="s">
        <v>143</v>
      </c>
      <c r="E226" s="156" t="s">
        <v>3</v>
      </c>
      <c r="F226" s="157" t="s">
        <v>405</v>
      </c>
      <c r="H226" s="158">
        <v>160.44499999999999</v>
      </c>
      <c r="I226" s="159"/>
      <c r="J226" s="159"/>
      <c r="M226" s="155"/>
      <c r="N226" s="160"/>
      <c r="O226" s="161"/>
      <c r="P226" s="161"/>
      <c r="Q226" s="161"/>
      <c r="R226" s="161"/>
      <c r="S226" s="161"/>
      <c r="T226" s="161"/>
      <c r="U226" s="161"/>
      <c r="V226" s="161"/>
      <c r="W226" s="161"/>
      <c r="X226" s="162"/>
      <c r="AT226" s="156" t="s">
        <v>143</v>
      </c>
      <c r="AU226" s="156" t="s">
        <v>81</v>
      </c>
      <c r="AV226" s="11" t="s">
        <v>81</v>
      </c>
      <c r="AW226" s="11" t="s">
        <v>5</v>
      </c>
      <c r="AX226" s="11" t="s">
        <v>79</v>
      </c>
      <c r="AY226" s="156" t="s">
        <v>130</v>
      </c>
    </row>
    <row r="227" spans="2:65" s="1" customFormat="1" ht="16.5" customHeight="1">
      <c r="B227" s="138"/>
      <c r="C227" s="139" t="s">
        <v>406</v>
      </c>
      <c r="D227" s="139" t="s">
        <v>134</v>
      </c>
      <c r="E227" s="140" t="s">
        <v>407</v>
      </c>
      <c r="F227" s="141" t="s">
        <v>408</v>
      </c>
      <c r="G227" s="142" t="s">
        <v>213</v>
      </c>
      <c r="H227" s="143">
        <v>4.7</v>
      </c>
      <c r="I227" s="144"/>
      <c r="J227" s="144"/>
      <c r="K227" s="145">
        <f>ROUND(P227*H227,2)</f>
        <v>0</v>
      </c>
      <c r="L227" s="141" t="s">
        <v>138</v>
      </c>
      <c r="M227" s="28"/>
      <c r="N227" s="146" t="s">
        <v>3</v>
      </c>
      <c r="O227" s="147" t="s">
        <v>40</v>
      </c>
      <c r="P227" s="148">
        <f>I227+J227</f>
        <v>0</v>
      </c>
      <c r="Q227" s="148">
        <f>ROUND(I227*H227,2)</f>
        <v>0</v>
      </c>
      <c r="R227" s="148">
        <f>ROUND(J227*H227,2)</f>
        <v>0</v>
      </c>
      <c r="S227" s="46"/>
      <c r="T227" s="149">
        <f>S227*H227</f>
        <v>0</v>
      </c>
      <c r="U227" s="149">
        <v>4.0000000000000003E-5</v>
      </c>
      <c r="V227" s="149">
        <f>U227*H227</f>
        <v>1.8800000000000002E-4</v>
      </c>
      <c r="W227" s="149">
        <v>0</v>
      </c>
      <c r="X227" s="150">
        <f>W227*H227</f>
        <v>0</v>
      </c>
      <c r="AR227" s="15" t="s">
        <v>254</v>
      </c>
      <c r="AT227" s="15" t="s">
        <v>134</v>
      </c>
      <c r="AU227" s="15" t="s">
        <v>81</v>
      </c>
      <c r="AY227" s="15" t="s">
        <v>130</v>
      </c>
      <c r="BE227" s="151">
        <f>IF(O227="základní",K227,0)</f>
        <v>0</v>
      </c>
      <c r="BF227" s="151">
        <f>IF(O227="snížená",K227,0)</f>
        <v>0</v>
      </c>
      <c r="BG227" s="151">
        <f>IF(O227="zákl. přenesená",K227,0)</f>
        <v>0</v>
      </c>
      <c r="BH227" s="151">
        <f>IF(O227="sníž. přenesená",K227,0)</f>
        <v>0</v>
      </c>
      <c r="BI227" s="151">
        <f>IF(O227="nulová",K227,0)</f>
        <v>0</v>
      </c>
      <c r="BJ227" s="15" t="s">
        <v>79</v>
      </c>
      <c r="BK227" s="151">
        <f>ROUND(P227*H227,2)</f>
        <v>0</v>
      </c>
      <c r="BL227" s="15" t="s">
        <v>254</v>
      </c>
      <c r="BM227" s="15" t="s">
        <v>409</v>
      </c>
    </row>
    <row r="228" spans="2:65" s="1" customFormat="1" ht="39">
      <c r="B228" s="28"/>
      <c r="D228" s="152" t="s">
        <v>141</v>
      </c>
      <c r="F228" s="153" t="s">
        <v>410</v>
      </c>
      <c r="I228" s="78"/>
      <c r="J228" s="78"/>
      <c r="M228" s="28"/>
      <c r="N228" s="154"/>
      <c r="O228" s="46"/>
      <c r="P228" s="46"/>
      <c r="Q228" s="46"/>
      <c r="R228" s="46"/>
      <c r="S228" s="46"/>
      <c r="T228" s="46"/>
      <c r="U228" s="46"/>
      <c r="V228" s="46"/>
      <c r="W228" s="46"/>
      <c r="X228" s="47"/>
      <c r="AT228" s="15" t="s">
        <v>141</v>
      </c>
      <c r="AU228" s="15" t="s">
        <v>81</v>
      </c>
    </row>
    <row r="229" spans="2:65" s="11" customFormat="1" ht="11.25">
      <c r="B229" s="155"/>
      <c r="D229" s="152" t="s">
        <v>143</v>
      </c>
      <c r="E229" s="156" t="s">
        <v>3</v>
      </c>
      <c r="F229" s="157" t="s">
        <v>411</v>
      </c>
      <c r="H229" s="158">
        <v>4.7</v>
      </c>
      <c r="I229" s="159"/>
      <c r="J229" s="159"/>
      <c r="M229" s="155"/>
      <c r="N229" s="160"/>
      <c r="O229" s="161"/>
      <c r="P229" s="161"/>
      <c r="Q229" s="161"/>
      <c r="R229" s="161"/>
      <c r="S229" s="161"/>
      <c r="T229" s="161"/>
      <c r="U229" s="161"/>
      <c r="V229" s="161"/>
      <c r="W229" s="161"/>
      <c r="X229" s="162"/>
      <c r="AT229" s="156" t="s">
        <v>143</v>
      </c>
      <c r="AU229" s="156" t="s">
        <v>81</v>
      </c>
      <c r="AV229" s="11" t="s">
        <v>81</v>
      </c>
      <c r="AW229" s="11" t="s">
        <v>5</v>
      </c>
      <c r="AX229" s="11" t="s">
        <v>79</v>
      </c>
      <c r="AY229" s="156" t="s">
        <v>130</v>
      </c>
    </row>
    <row r="230" spans="2:65" s="1" customFormat="1" ht="16.5" customHeight="1">
      <c r="B230" s="138"/>
      <c r="C230" s="171" t="s">
        <v>412</v>
      </c>
      <c r="D230" s="171" t="s">
        <v>202</v>
      </c>
      <c r="E230" s="172" t="s">
        <v>413</v>
      </c>
      <c r="F230" s="173" t="s">
        <v>414</v>
      </c>
      <c r="G230" s="174" t="s">
        <v>213</v>
      </c>
      <c r="H230" s="175">
        <v>5.0759999999999996</v>
      </c>
      <c r="I230" s="176"/>
      <c r="J230" s="177"/>
      <c r="K230" s="178">
        <f>ROUND(P230*H230,2)</f>
        <v>0</v>
      </c>
      <c r="L230" s="173" t="s">
        <v>138</v>
      </c>
      <c r="M230" s="179"/>
      <c r="N230" s="180" t="s">
        <v>3</v>
      </c>
      <c r="O230" s="147" t="s">
        <v>40</v>
      </c>
      <c r="P230" s="148">
        <f>I230+J230</f>
        <v>0</v>
      </c>
      <c r="Q230" s="148">
        <f>ROUND(I230*H230,2)</f>
        <v>0</v>
      </c>
      <c r="R230" s="148">
        <f>ROUND(J230*H230,2)</f>
        <v>0</v>
      </c>
      <c r="S230" s="46"/>
      <c r="T230" s="149">
        <f>S230*H230</f>
        <v>0</v>
      </c>
      <c r="U230" s="149">
        <v>2.1000000000000001E-4</v>
      </c>
      <c r="V230" s="149">
        <f>U230*H230</f>
        <v>1.0659599999999999E-3</v>
      </c>
      <c r="W230" s="149">
        <v>0</v>
      </c>
      <c r="X230" s="150">
        <f>W230*H230</f>
        <v>0</v>
      </c>
      <c r="AR230" s="15" t="s">
        <v>181</v>
      </c>
      <c r="AT230" s="15" t="s">
        <v>202</v>
      </c>
      <c r="AU230" s="15" t="s">
        <v>81</v>
      </c>
      <c r="AY230" s="15" t="s">
        <v>130</v>
      </c>
      <c r="BE230" s="151">
        <f>IF(O230="základní",K230,0)</f>
        <v>0</v>
      </c>
      <c r="BF230" s="151">
        <f>IF(O230="snížená",K230,0)</f>
        <v>0</v>
      </c>
      <c r="BG230" s="151">
        <f>IF(O230="zákl. přenesená",K230,0)</f>
        <v>0</v>
      </c>
      <c r="BH230" s="151">
        <f>IF(O230="sníž. přenesená",K230,0)</f>
        <v>0</v>
      </c>
      <c r="BI230" s="151">
        <f>IF(O230="nulová",K230,0)</f>
        <v>0</v>
      </c>
      <c r="BJ230" s="15" t="s">
        <v>79</v>
      </c>
      <c r="BK230" s="151">
        <f>ROUND(P230*H230,2)</f>
        <v>0</v>
      </c>
      <c r="BL230" s="15" t="s">
        <v>254</v>
      </c>
      <c r="BM230" s="15" t="s">
        <v>415</v>
      </c>
    </row>
    <row r="231" spans="2:65" s="11" customFormat="1" ht="11.25">
      <c r="B231" s="155"/>
      <c r="D231" s="152" t="s">
        <v>143</v>
      </c>
      <c r="E231" s="156" t="s">
        <v>3</v>
      </c>
      <c r="F231" s="157" t="s">
        <v>416</v>
      </c>
      <c r="H231" s="158">
        <v>5.0759999999999996</v>
      </c>
      <c r="I231" s="159"/>
      <c r="J231" s="159"/>
      <c r="M231" s="155"/>
      <c r="N231" s="160"/>
      <c r="O231" s="161"/>
      <c r="P231" s="161"/>
      <c r="Q231" s="161"/>
      <c r="R231" s="161"/>
      <c r="S231" s="161"/>
      <c r="T231" s="161"/>
      <c r="U231" s="161"/>
      <c r="V231" s="161"/>
      <c r="W231" s="161"/>
      <c r="X231" s="162"/>
      <c r="AT231" s="156" t="s">
        <v>143</v>
      </c>
      <c r="AU231" s="156" t="s">
        <v>81</v>
      </c>
      <c r="AV231" s="11" t="s">
        <v>81</v>
      </c>
      <c r="AW231" s="11" t="s">
        <v>5</v>
      </c>
      <c r="AX231" s="11" t="s">
        <v>79</v>
      </c>
      <c r="AY231" s="156" t="s">
        <v>130</v>
      </c>
    </row>
    <row r="232" spans="2:65" s="1" customFormat="1" ht="22.5" customHeight="1">
      <c r="B232" s="138"/>
      <c r="C232" s="139" t="s">
        <v>417</v>
      </c>
      <c r="D232" s="139" t="s">
        <v>134</v>
      </c>
      <c r="E232" s="140" t="s">
        <v>418</v>
      </c>
      <c r="F232" s="141" t="s">
        <v>419</v>
      </c>
      <c r="G232" s="142" t="s">
        <v>137</v>
      </c>
      <c r="H232" s="143">
        <v>18.966000000000001</v>
      </c>
      <c r="I232" s="144"/>
      <c r="J232" s="144"/>
      <c r="K232" s="145">
        <f>ROUND(P232*H232,2)</f>
        <v>0</v>
      </c>
      <c r="L232" s="141" t="s">
        <v>138</v>
      </c>
      <c r="M232" s="28"/>
      <c r="N232" s="146" t="s">
        <v>3</v>
      </c>
      <c r="O232" s="147" t="s">
        <v>40</v>
      </c>
      <c r="P232" s="148">
        <f>I232+J232</f>
        <v>0</v>
      </c>
      <c r="Q232" s="148">
        <f>ROUND(I232*H232,2)</f>
        <v>0</v>
      </c>
      <c r="R232" s="148">
        <f>ROUND(J232*H232,2)</f>
        <v>0</v>
      </c>
      <c r="S232" s="46"/>
      <c r="T232" s="149">
        <f>S232*H232</f>
        <v>0</v>
      </c>
      <c r="U232" s="149">
        <v>1.0630000000000001E-2</v>
      </c>
      <c r="V232" s="149">
        <f>U232*H232</f>
        <v>0.20160858000000001</v>
      </c>
      <c r="W232" s="149">
        <v>0</v>
      </c>
      <c r="X232" s="150">
        <f>W232*H232</f>
        <v>0</v>
      </c>
      <c r="AR232" s="15" t="s">
        <v>254</v>
      </c>
      <c r="AT232" s="15" t="s">
        <v>134</v>
      </c>
      <c r="AU232" s="15" t="s">
        <v>81</v>
      </c>
      <c r="AY232" s="15" t="s">
        <v>130</v>
      </c>
      <c r="BE232" s="151">
        <f>IF(O232="základní",K232,0)</f>
        <v>0</v>
      </c>
      <c r="BF232" s="151">
        <f>IF(O232="snížená",K232,0)</f>
        <v>0</v>
      </c>
      <c r="BG232" s="151">
        <f>IF(O232="zákl. přenesená",K232,0)</f>
        <v>0</v>
      </c>
      <c r="BH232" s="151">
        <f>IF(O232="sníž. přenesená",K232,0)</f>
        <v>0</v>
      </c>
      <c r="BI232" s="151">
        <f>IF(O232="nulová",K232,0)</f>
        <v>0</v>
      </c>
      <c r="BJ232" s="15" t="s">
        <v>79</v>
      </c>
      <c r="BK232" s="151">
        <f>ROUND(P232*H232,2)</f>
        <v>0</v>
      </c>
      <c r="BL232" s="15" t="s">
        <v>254</v>
      </c>
      <c r="BM232" s="15" t="s">
        <v>420</v>
      </c>
    </row>
    <row r="233" spans="2:65" s="11" customFormat="1" ht="11.25">
      <c r="B233" s="155"/>
      <c r="D233" s="152" t="s">
        <v>143</v>
      </c>
      <c r="E233" s="156" t="s">
        <v>3</v>
      </c>
      <c r="F233" s="157" t="s">
        <v>421</v>
      </c>
      <c r="H233" s="158">
        <v>18.966000000000001</v>
      </c>
      <c r="I233" s="159"/>
      <c r="J233" s="159"/>
      <c r="M233" s="155"/>
      <c r="N233" s="160"/>
      <c r="O233" s="161"/>
      <c r="P233" s="161"/>
      <c r="Q233" s="161"/>
      <c r="R233" s="161"/>
      <c r="S233" s="161"/>
      <c r="T233" s="161"/>
      <c r="U233" s="161"/>
      <c r="V233" s="161"/>
      <c r="W233" s="161"/>
      <c r="X233" s="162"/>
      <c r="AT233" s="156" t="s">
        <v>143</v>
      </c>
      <c r="AU233" s="156" t="s">
        <v>81</v>
      </c>
      <c r="AV233" s="11" t="s">
        <v>81</v>
      </c>
      <c r="AW233" s="11" t="s">
        <v>5</v>
      </c>
      <c r="AX233" s="11" t="s">
        <v>79</v>
      </c>
      <c r="AY233" s="156" t="s">
        <v>130</v>
      </c>
    </row>
    <row r="234" spans="2:65" s="1" customFormat="1" ht="16.5" customHeight="1">
      <c r="B234" s="138"/>
      <c r="C234" s="171" t="s">
        <v>422</v>
      </c>
      <c r="D234" s="171" t="s">
        <v>202</v>
      </c>
      <c r="E234" s="172" t="s">
        <v>423</v>
      </c>
      <c r="F234" s="173" t="s">
        <v>424</v>
      </c>
      <c r="G234" s="174" t="s">
        <v>137</v>
      </c>
      <c r="H234" s="175">
        <v>19.725000000000001</v>
      </c>
      <c r="I234" s="176"/>
      <c r="J234" s="177"/>
      <c r="K234" s="178">
        <f>ROUND(P234*H234,2)</f>
        <v>0</v>
      </c>
      <c r="L234" s="173" t="s">
        <v>138</v>
      </c>
      <c r="M234" s="179"/>
      <c r="N234" s="180" t="s">
        <v>3</v>
      </c>
      <c r="O234" s="147" t="s">
        <v>40</v>
      </c>
      <c r="P234" s="148">
        <f>I234+J234</f>
        <v>0</v>
      </c>
      <c r="Q234" s="148">
        <f>ROUND(I234*H234,2)</f>
        <v>0</v>
      </c>
      <c r="R234" s="148">
        <f>ROUND(J234*H234,2)</f>
        <v>0</v>
      </c>
      <c r="S234" s="46"/>
      <c r="T234" s="149">
        <f>S234*H234</f>
        <v>0</v>
      </c>
      <c r="U234" s="149">
        <v>6.0000000000000001E-3</v>
      </c>
      <c r="V234" s="149">
        <f>U234*H234</f>
        <v>0.11835000000000001</v>
      </c>
      <c r="W234" s="149">
        <v>0</v>
      </c>
      <c r="X234" s="150">
        <f>W234*H234</f>
        <v>0</v>
      </c>
      <c r="AR234" s="15" t="s">
        <v>181</v>
      </c>
      <c r="AT234" s="15" t="s">
        <v>202</v>
      </c>
      <c r="AU234" s="15" t="s">
        <v>81</v>
      </c>
      <c r="AY234" s="15" t="s">
        <v>130</v>
      </c>
      <c r="BE234" s="151">
        <f>IF(O234="základní",K234,0)</f>
        <v>0</v>
      </c>
      <c r="BF234" s="151">
        <f>IF(O234="snížená",K234,0)</f>
        <v>0</v>
      </c>
      <c r="BG234" s="151">
        <f>IF(O234="zákl. přenesená",K234,0)</f>
        <v>0</v>
      </c>
      <c r="BH234" s="151">
        <f>IF(O234="sníž. přenesená",K234,0)</f>
        <v>0</v>
      </c>
      <c r="BI234" s="151">
        <f>IF(O234="nulová",K234,0)</f>
        <v>0</v>
      </c>
      <c r="BJ234" s="15" t="s">
        <v>79</v>
      </c>
      <c r="BK234" s="151">
        <f>ROUND(P234*H234,2)</f>
        <v>0</v>
      </c>
      <c r="BL234" s="15" t="s">
        <v>254</v>
      </c>
      <c r="BM234" s="15" t="s">
        <v>425</v>
      </c>
    </row>
    <row r="235" spans="2:65" s="11" customFormat="1" ht="11.25">
      <c r="B235" s="155"/>
      <c r="D235" s="152" t="s">
        <v>143</v>
      </c>
      <c r="E235" s="156" t="s">
        <v>3</v>
      </c>
      <c r="F235" s="157" t="s">
        <v>426</v>
      </c>
      <c r="H235" s="158">
        <v>19.725000000000001</v>
      </c>
      <c r="I235" s="159"/>
      <c r="J235" s="159"/>
      <c r="M235" s="155"/>
      <c r="N235" s="160"/>
      <c r="O235" s="161"/>
      <c r="P235" s="161"/>
      <c r="Q235" s="161"/>
      <c r="R235" s="161"/>
      <c r="S235" s="161"/>
      <c r="T235" s="161"/>
      <c r="U235" s="161"/>
      <c r="V235" s="161"/>
      <c r="W235" s="161"/>
      <c r="X235" s="162"/>
      <c r="AT235" s="156" t="s">
        <v>143</v>
      </c>
      <c r="AU235" s="156" t="s">
        <v>81</v>
      </c>
      <c r="AV235" s="11" t="s">
        <v>81</v>
      </c>
      <c r="AW235" s="11" t="s">
        <v>5</v>
      </c>
      <c r="AX235" s="11" t="s">
        <v>79</v>
      </c>
      <c r="AY235" s="156" t="s">
        <v>130</v>
      </c>
    </row>
    <row r="236" spans="2:65" s="1" customFormat="1" ht="22.5" customHeight="1">
      <c r="B236" s="138"/>
      <c r="C236" s="139" t="s">
        <v>427</v>
      </c>
      <c r="D236" s="139" t="s">
        <v>134</v>
      </c>
      <c r="E236" s="140" t="s">
        <v>428</v>
      </c>
      <c r="F236" s="141" t="s">
        <v>429</v>
      </c>
      <c r="G236" s="142" t="s">
        <v>137</v>
      </c>
      <c r="H236" s="143">
        <v>18.966000000000001</v>
      </c>
      <c r="I236" s="144"/>
      <c r="J236" s="144"/>
      <c r="K236" s="145">
        <f>ROUND(P236*H236,2)</f>
        <v>0</v>
      </c>
      <c r="L236" s="141" t="s">
        <v>138</v>
      </c>
      <c r="M236" s="28"/>
      <c r="N236" s="146" t="s">
        <v>3</v>
      </c>
      <c r="O236" s="147" t="s">
        <v>40</v>
      </c>
      <c r="P236" s="148">
        <f>I236+J236</f>
        <v>0</v>
      </c>
      <c r="Q236" s="148">
        <f>ROUND(I236*H236,2)</f>
        <v>0</v>
      </c>
      <c r="R236" s="148">
        <f>ROUND(J236*H236,2)</f>
        <v>0</v>
      </c>
      <c r="S236" s="46"/>
      <c r="T236" s="149">
        <f>S236*H236</f>
        <v>0</v>
      </c>
      <c r="U236" s="149">
        <v>4.8000000000000001E-4</v>
      </c>
      <c r="V236" s="149">
        <f>U236*H236</f>
        <v>9.1036800000000011E-3</v>
      </c>
      <c r="W236" s="149">
        <v>0</v>
      </c>
      <c r="X236" s="150">
        <f>W236*H236</f>
        <v>0</v>
      </c>
      <c r="AR236" s="15" t="s">
        <v>254</v>
      </c>
      <c r="AT236" s="15" t="s">
        <v>134</v>
      </c>
      <c r="AU236" s="15" t="s">
        <v>81</v>
      </c>
      <c r="AY236" s="15" t="s">
        <v>130</v>
      </c>
      <c r="BE236" s="151">
        <f>IF(O236="základní",K236,0)</f>
        <v>0</v>
      </c>
      <c r="BF236" s="151">
        <f>IF(O236="snížená",K236,0)</f>
        <v>0</v>
      </c>
      <c r="BG236" s="151">
        <f>IF(O236="zákl. přenesená",K236,0)</f>
        <v>0</v>
      </c>
      <c r="BH236" s="151">
        <f>IF(O236="sníž. přenesená",K236,0)</f>
        <v>0</v>
      </c>
      <c r="BI236" s="151">
        <f>IF(O236="nulová",K236,0)</f>
        <v>0</v>
      </c>
      <c r="BJ236" s="15" t="s">
        <v>79</v>
      </c>
      <c r="BK236" s="151">
        <f>ROUND(P236*H236,2)</f>
        <v>0</v>
      </c>
      <c r="BL236" s="15" t="s">
        <v>254</v>
      </c>
      <c r="BM236" s="15" t="s">
        <v>430</v>
      </c>
    </row>
    <row r="237" spans="2:65" s="1" customFormat="1" ht="48.75">
      <c r="B237" s="28"/>
      <c r="D237" s="152" t="s">
        <v>141</v>
      </c>
      <c r="F237" s="153" t="s">
        <v>431</v>
      </c>
      <c r="I237" s="78"/>
      <c r="J237" s="78"/>
      <c r="M237" s="28"/>
      <c r="N237" s="154"/>
      <c r="O237" s="46"/>
      <c r="P237" s="46"/>
      <c r="Q237" s="46"/>
      <c r="R237" s="46"/>
      <c r="S237" s="46"/>
      <c r="T237" s="46"/>
      <c r="U237" s="46"/>
      <c r="V237" s="46"/>
      <c r="W237" s="46"/>
      <c r="X237" s="47"/>
      <c r="AT237" s="15" t="s">
        <v>141</v>
      </c>
      <c r="AU237" s="15" t="s">
        <v>81</v>
      </c>
    </row>
    <row r="238" spans="2:65" s="11" customFormat="1" ht="11.25">
      <c r="B238" s="155"/>
      <c r="D238" s="152" t="s">
        <v>143</v>
      </c>
      <c r="E238" s="156" t="s">
        <v>3</v>
      </c>
      <c r="F238" s="157" t="s">
        <v>421</v>
      </c>
      <c r="H238" s="158">
        <v>18.966000000000001</v>
      </c>
      <c r="I238" s="159"/>
      <c r="J238" s="159"/>
      <c r="M238" s="155"/>
      <c r="N238" s="160"/>
      <c r="O238" s="161"/>
      <c r="P238" s="161"/>
      <c r="Q238" s="161"/>
      <c r="R238" s="161"/>
      <c r="S238" s="161"/>
      <c r="T238" s="161"/>
      <c r="U238" s="161"/>
      <c r="V238" s="161"/>
      <c r="W238" s="161"/>
      <c r="X238" s="162"/>
      <c r="AT238" s="156" t="s">
        <v>143</v>
      </c>
      <c r="AU238" s="156" t="s">
        <v>81</v>
      </c>
      <c r="AV238" s="11" t="s">
        <v>81</v>
      </c>
      <c r="AW238" s="11" t="s">
        <v>5</v>
      </c>
      <c r="AX238" s="11" t="s">
        <v>79</v>
      </c>
      <c r="AY238" s="156" t="s">
        <v>130</v>
      </c>
    </row>
    <row r="239" spans="2:65" s="1" customFormat="1" ht="22.5" customHeight="1">
      <c r="B239" s="138"/>
      <c r="C239" s="139" t="s">
        <v>432</v>
      </c>
      <c r="D239" s="139" t="s">
        <v>134</v>
      </c>
      <c r="E239" s="140" t="s">
        <v>433</v>
      </c>
      <c r="F239" s="141" t="s">
        <v>434</v>
      </c>
      <c r="G239" s="142" t="s">
        <v>137</v>
      </c>
      <c r="H239" s="143">
        <v>1030.1659999999999</v>
      </c>
      <c r="I239" s="144"/>
      <c r="J239" s="144"/>
      <c r="K239" s="145">
        <f>ROUND(P239*H239,2)</f>
        <v>0</v>
      </c>
      <c r="L239" s="141" t="s">
        <v>138</v>
      </c>
      <c r="M239" s="28"/>
      <c r="N239" s="146" t="s">
        <v>3</v>
      </c>
      <c r="O239" s="147" t="s">
        <v>40</v>
      </c>
      <c r="P239" s="148">
        <f>I239+J239</f>
        <v>0</v>
      </c>
      <c r="Q239" s="148">
        <f>ROUND(I239*H239,2)</f>
        <v>0</v>
      </c>
      <c r="R239" s="148">
        <f>ROUND(J239*H239,2)</f>
        <v>0</v>
      </c>
      <c r="S239" s="46"/>
      <c r="T239" s="149">
        <f>S239*H239</f>
        <v>0</v>
      </c>
      <c r="U239" s="149">
        <v>1.7000000000000001E-4</v>
      </c>
      <c r="V239" s="149">
        <f>U239*H239</f>
        <v>0.17512822</v>
      </c>
      <c r="W239" s="149">
        <v>0</v>
      </c>
      <c r="X239" s="150">
        <f>W239*H239</f>
        <v>0</v>
      </c>
      <c r="AR239" s="15" t="s">
        <v>254</v>
      </c>
      <c r="AT239" s="15" t="s">
        <v>134</v>
      </c>
      <c r="AU239" s="15" t="s">
        <v>81</v>
      </c>
      <c r="AY239" s="15" t="s">
        <v>130</v>
      </c>
      <c r="BE239" s="151">
        <f>IF(O239="základní",K239,0)</f>
        <v>0</v>
      </c>
      <c r="BF239" s="151">
        <f>IF(O239="snížená",K239,0)</f>
        <v>0</v>
      </c>
      <c r="BG239" s="151">
        <f>IF(O239="zákl. přenesená",K239,0)</f>
        <v>0</v>
      </c>
      <c r="BH239" s="151">
        <f>IF(O239="sníž. přenesená",K239,0)</f>
        <v>0</v>
      </c>
      <c r="BI239" s="151">
        <f>IF(O239="nulová",K239,0)</f>
        <v>0</v>
      </c>
      <c r="BJ239" s="15" t="s">
        <v>79</v>
      </c>
      <c r="BK239" s="151">
        <f>ROUND(P239*H239,2)</f>
        <v>0</v>
      </c>
      <c r="BL239" s="15" t="s">
        <v>254</v>
      </c>
      <c r="BM239" s="15" t="s">
        <v>435</v>
      </c>
    </row>
    <row r="240" spans="2:65" s="1" customFormat="1" ht="29.25">
      <c r="B240" s="28"/>
      <c r="D240" s="152" t="s">
        <v>141</v>
      </c>
      <c r="F240" s="153" t="s">
        <v>436</v>
      </c>
      <c r="I240" s="78"/>
      <c r="J240" s="78"/>
      <c r="M240" s="28"/>
      <c r="N240" s="154"/>
      <c r="O240" s="46"/>
      <c r="P240" s="46"/>
      <c r="Q240" s="46"/>
      <c r="R240" s="46"/>
      <c r="S240" s="46"/>
      <c r="T240" s="46"/>
      <c r="U240" s="46"/>
      <c r="V240" s="46"/>
      <c r="W240" s="46"/>
      <c r="X240" s="47"/>
      <c r="AT240" s="15" t="s">
        <v>141</v>
      </c>
      <c r="AU240" s="15" t="s">
        <v>81</v>
      </c>
    </row>
    <row r="241" spans="2:65" s="11" customFormat="1" ht="11.25">
      <c r="B241" s="155"/>
      <c r="D241" s="152" t="s">
        <v>143</v>
      </c>
      <c r="E241" s="156" t="s">
        <v>3</v>
      </c>
      <c r="F241" s="157" t="s">
        <v>317</v>
      </c>
      <c r="H241" s="158">
        <v>1030.1659999999999</v>
      </c>
      <c r="I241" s="159"/>
      <c r="J241" s="159"/>
      <c r="M241" s="155"/>
      <c r="N241" s="160"/>
      <c r="O241" s="161"/>
      <c r="P241" s="161"/>
      <c r="Q241" s="161"/>
      <c r="R241" s="161"/>
      <c r="S241" s="161"/>
      <c r="T241" s="161"/>
      <c r="U241" s="161"/>
      <c r="V241" s="161"/>
      <c r="W241" s="161"/>
      <c r="X241" s="162"/>
      <c r="AT241" s="156" t="s">
        <v>143</v>
      </c>
      <c r="AU241" s="156" t="s">
        <v>81</v>
      </c>
      <c r="AV241" s="11" t="s">
        <v>81</v>
      </c>
      <c r="AW241" s="11" t="s">
        <v>5</v>
      </c>
      <c r="AX241" s="11" t="s">
        <v>79</v>
      </c>
      <c r="AY241" s="156" t="s">
        <v>130</v>
      </c>
    </row>
    <row r="242" spans="2:65" s="1" customFormat="1" ht="22.5" customHeight="1">
      <c r="B242" s="138"/>
      <c r="C242" s="139" t="s">
        <v>437</v>
      </c>
      <c r="D242" s="139" t="s">
        <v>134</v>
      </c>
      <c r="E242" s="140" t="s">
        <v>438</v>
      </c>
      <c r="F242" s="141" t="s">
        <v>439</v>
      </c>
      <c r="G242" s="142" t="s">
        <v>222</v>
      </c>
      <c r="H242" s="143">
        <v>0.54200000000000004</v>
      </c>
      <c r="I242" s="144"/>
      <c r="J242" s="144"/>
      <c r="K242" s="145">
        <f>ROUND(P242*H242,2)</f>
        <v>0</v>
      </c>
      <c r="L242" s="141" t="s">
        <v>138</v>
      </c>
      <c r="M242" s="28"/>
      <c r="N242" s="146" t="s">
        <v>3</v>
      </c>
      <c r="O242" s="147" t="s">
        <v>40</v>
      </c>
      <c r="P242" s="148">
        <f>I242+J242</f>
        <v>0</v>
      </c>
      <c r="Q242" s="148">
        <f>ROUND(I242*H242,2)</f>
        <v>0</v>
      </c>
      <c r="R242" s="148">
        <f>ROUND(J242*H242,2)</f>
        <v>0</v>
      </c>
      <c r="S242" s="46"/>
      <c r="T242" s="149">
        <f>S242*H242</f>
        <v>0</v>
      </c>
      <c r="U242" s="149">
        <v>0</v>
      </c>
      <c r="V242" s="149">
        <f>U242*H242</f>
        <v>0</v>
      </c>
      <c r="W242" s="149">
        <v>0</v>
      </c>
      <c r="X242" s="150">
        <f>W242*H242</f>
        <v>0</v>
      </c>
      <c r="AR242" s="15" t="s">
        <v>254</v>
      </c>
      <c r="AT242" s="15" t="s">
        <v>134</v>
      </c>
      <c r="AU242" s="15" t="s">
        <v>81</v>
      </c>
      <c r="AY242" s="15" t="s">
        <v>130</v>
      </c>
      <c r="BE242" s="151">
        <f>IF(O242="základní",K242,0)</f>
        <v>0</v>
      </c>
      <c r="BF242" s="151">
        <f>IF(O242="snížená",K242,0)</f>
        <v>0</v>
      </c>
      <c r="BG242" s="151">
        <f>IF(O242="zákl. přenesená",K242,0)</f>
        <v>0</v>
      </c>
      <c r="BH242" s="151">
        <f>IF(O242="sníž. přenesená",K242,0)</f>
        <v>0</v>
      </c>
      <c r="BI242" s="151">
        <f>IF(O242="nulová",K242,0)</f>
        <v>0</v>
      </c>
      <c r="BJ242" s="15" t="s">
        <v>79</v>
      </c>
      <c r="BK242" s="151">
        <f>ROUND(P242*H242,2)</f>
        <v>0</v>
      </c>
      <c r="BL242" s="15" t="s">
        <v>254</v>
      </c>
      <c r="BM242" s="15" t="s">
        <v>440</v>
      </c>
    </row>
    <row r="243" spans="2:65" s="1" customFormat="1" ht="78">
      <c r="B243" s="28"/>
      <c r="D243" s="152" t="s">
        <v>141</v>
      </c>
      <c r="F243" s="153" t="s">
        <v>441</v>
      </c>
      <c r="I243" s="78"/>
      <c r="J243" s="78"/>
      <c r="M243" s="28"/>
      <c r="N243" s="154"/>
      <c r="O243" s="46"/>
      <c r="P243" s="46"/>
      <c r="Q243" s="46"/>
      <c r="R243" s="46"/>
      <c r="S243" s="46"/>
      <c r="T243" s="46"/>
      <c r="U243" s="46"/>
      <c r="V243" s="46"/>
      <c r="W243" s="46"/>
      <c r="X243" s="47"/>
      <c r="AT243" s="15" t="s">
        <v>141</v>
      </c>
      <c r="AU243" s="15" t="s">
        <v>81</v>
      </c>
    </row>
    <row r="244" spans="2:65" s="10" customFormat="1" ht="22.9" customHeight="1">
      <c r="B244" s="124"/>
      <c r="D244" s="125" t="s">
        <v>70</v>
      </c>
      <c r="E244" s="136" t="s">
        <v>442</v>
      </c>
      <c r="F244" s="136" t="s">
        <v>443</v>
      </c>
      <c r="I244" s="127"/>
      <c r="J244" s="127"/>
      <c r="K244" s="137">
        <f>BK244</f>
        <v>0</v>
      </c>
      <c r="M244" s="124"/>
      <c r="N244" s="129"/>
      <c r="O244" s="130"/>
      <c r="P244" s="130"/>
      <c r="Q244" s="131">
        <f>SUM(Q245:Q250)</f>
        <v>0</v>
      </c>
      <c r="R244" s="131">
        <f>SUM(R245:R250)</f>
        <v>0</v>
      </c>
      <c r="S244" s="130"/>
      <c r="T244" s="132">
        <f>SUM(T245:T250)</f>
        <v>0</v>
      </c>
      <c r="U244" s="130"/>
      <c r="V244" s="132">
        <f>SUM(V245:V250)</f>
        <v>0.30096000000000001</v>
      </c>
      <c r="W244" s="130"/>
      <c r="X244" s="133">
        <f>SUM(X245:X250)</f>
        <v>0</v>
      </c>
      <c r="AR244" s="125" t="s">
        <v>81</v>
      </c>
      <c r="AT244" s="134" t="s">
        <v>70</v>
      </c>
      <c r="AU244" s="134" t="s">
        <v>79</v>
      </c>
      <c r="AY244" s="125" t="s">
        <v>130</v>
      </c>
      <c r="BK244" s="135">
        <f>SUM(BK245:BK250)</f>
        <v>0</v>
      </c>
    </row>
    <row r="245" spans="2:65" s="1" customFormat="1" ht="16.5" customHeight="1">
      <c r="B245" s="138"/>
      <c r="C245" s="139" t="s">
        <v>444</v>
      </c>
      <c r="D245" s="139" t="s">
        <v>134</v>
      </c>
      <c r="E245" s="140" t="s">
        <v>445</v>
      </c>
      <c r="F245" s="141" t="s">
        <v>446</v>
      </c>
      <c r="G245" s="142" t="s">
        <v>137</v>
      </c>
      <c r="H245" s="143">
        <v>1003.2</v>
      </c>
      <c r="I245" s="144"/>
      <c r="J245" s="144"/>
      <c r="K245" s="145">
        <f>ROUND(P245*H245,2)</f>
        <v>0</v>
      </c>
      <c r="L245" s="141" t="s">
        <v>138</v>
      </c>
      <c r="M245" s="28"/>
      <c r="N245" s="146" t="s">
        <v>3</v>
      </c>
      <c r="O245" s="147" t="s">
        <v>40</v>
      </c>
      <c r="P245" s="148">
        <f>I245+J245</f>
        <v>0</v>
      </c>
      <c r="Q245" s="148">
        <f>ROUND(I245*H245,2)</f>
        <v>0</v>
      </c>
      <c r="R245" s="148">
        <f>ROUND(J245*H245,2)</f>
        <v>0</v>
      </c>
      <c r="S245" s="46"/>
      <c r="T245" s="149">
        <f>S245*H245</f>
        <v>0</v>
      </c>
      <c r="U245" s="149">
        <v>2.9999999999999997E-4</v>
      </c>
      <c r="V245" s="149">
        <f>U245*H245</f>
        <v>0.30096000000000001</v>
      </c>
      <c r="W245" s="149">
        <v>0</v>
      </c>
      <c r="X245" s="150">
        <f>W245*H245</f>
        <v>0</v>
      </c>
      <c r="AR245" s="15" t="s">
        <v>254</v>
      </c>
      <c r="AT245" s="15" t="s">
        <v>134</v>
      </c>
      <c r="AU245" s="15" t="s">
        <v>81</v>
      </c>
      <c r="AY245" s="15" t="s">
        <v>130</v>
      </c>
      <c r="BE245" s="151">
        <f>IF(O245="základní",K245,0)</f>
        <v>0</v>
      </c>
      <c r="BF245" s="151">
        <f>IF(O245="snížená",K245,0)</f>
        <v>0</v>
      </c>
      <c r="BG245" s="151">
        <f>IF(O245="zákl. přenesená",K245,0)</f>
        <v>0</v>
      </c>
      <c r="BH245" s="151">
        <f>IF(O245="sníž. přenesená",K245,0)</f>
        <v>0</v>
      </c>
      <c r="BI245" s="151">
        <f>IF(O245="nulová",K245,0)</f>
        <v>0</v>
      </c>
      <c r="BJ245" s="15" t="s">
        <v>79</v>
      </c>
      <c r="BK245" s="151">
        <f>ROUND(P245*H245,2)</f>
        <v>0</v>
      </c>
      <c r="BL245" s="15" t="s">
        <v>254</v>
      </c>
      <c r="BM245" s="15" t="s">
        <v>447</v>
      </c>
    </row>
    <row r="246" spans="2:65" s="11" customFormat="1" ht="11.25">
      <c r="B246" s="155"/>
      <c r="D246" s="152" t="s">
        <v>143</v>
      </c>
      <c r="E246" s="156" t="s">
        <v>3</v>
      </c>
      <c r="F246" s="157" t="s">
        <v>448</v>
      </c>
      <c r="H246" s="158">
        <v>1003.2</v>
      </c>
      <c r="I246" s="159"/>
      <c r="J246" s="159"/>
      <c r="M246" s="155"/>
      <c r="N246" s="160"/>
      <c r="O246" s="161"/>
      <c r="P246" s="161"/>
      <c r="Q246" s="161"/>
      <c r="R246" s="161"/>
      <c r="S246" s="161"/>
      <c r="T246" s="161"/>
      <c r="U246" s="161"/>
      <c r="V246" s="161"/>
      <c r="W246" s="161"/>
      <c r="X246" s="162"/>
      <c r="AT246" s="156" t="s">
        <v>143</v>
      </c>
      <c r="AU246" s="156" t="s">
        <v>81</v>
      </c>
      <c r="AV246" s="11" t="s">
        <v>81</v>
      </c>
      <c r="AW246" s="11" t="s">
        <v>5</v>
      </c>
      <c r="AX246" s="11" t="s">
        <v>79</v>
      </c>
      <c r="AY246" s="156" t="s">
        <v>130</v>
      </c>
    </row>
    <row r="247" spans="2:65" s="1" customFormat="1" ht="16.5" customHeight="1">
      <c r="B247" s="138"/>
      <c r="C247" s="171" t="s">
        <v>449</v>
      </c>
      <c r="D247" s="171" t="s">
        <v>202</v>
      </c>
      <c r="E247" s="172" t="s">
        <v>450</v>
      </c>
      <c r="F247" s="173" t="s">
        <v>451</v>
      </c>
      <c r="G247" s="174" t="s">
        <v>3</v>
      </c>
      <c r="H247" s="175">
        <v>1143.6479999999999</v>
      </c>
      <c r="I247" s="176"/>
      <c r="J247" s="177"/>
      <c r="K247" s="178">
        <f>ROUND(P247*H247,2)</f>
        <v>0</v>
      </c>
      <c r="L247" s="173" t="s">
        <v>166</v>
      </c>
      <c r="M247" s="179"/>
      <c r="N247" s="180" t="s">
        <v>3</v>
      </c>
      <c r="O247" s="147" t="s">
        <v>40</v>
      </c>
      <c r="P247" s="148">
        <f>I247+J247</f>
        <v>0</v>
      </c>
      <c r="Q247" s="148">
        <f>ROUND(I247*H247,2)</f>
        <v>0</v>
      </c>
      <c r="R247" s="148">
        <f>ROUND(J247*H247,2)</f>
        <v>0</v>
      </c>
      <c r="S247" s="46"/>
      <c r="T247" s="149">
        <f>S247*H247</f>
        <v>0</v>
      </c>
      <c r="U247" s="149">
        <v>0</v>
      </c>
      <c r="V247" s="149">
        <f>U247*H247</f>
        <v>0</v>
      </c>
      <c r="W247" s="149">
        <v>0</v>
      </c>
      <c r="X247" s="150">
        <f>W247*H247</f>
        <v>0</v>
      </c>
      <c r="AR247" s="15" t="s">
        <v>181</v>
      </c>
      <c r="AT247" s="15" t="s">
        <v>202</v>
      </c>
      <c r="AU247" s="15" t="s">
        <v>81</v>
      </c>
      <c r="AY247" s="15" t="s">
        <v>130</v>
      </c>
      <c r="BE247" s="151">
        <f>IF(O247="základní",K247,0)</f>
        <v>0</v>
      </c>
      <c r="BF247" s="151">
        <f>IF(O247="snížená",K247,0)</f>
        <v>0</v>
      </c>
      <c r="BG247" s="151">
        <f>IF(O247="zákl. přenesená",K247,0)</f>
        <v>0</v>
      </c>
      <c r="BH247" s="151">
        <f>IF(O247="sníž. přenesená",K247,0)</f>
        <v>0</v>
      </c>
      <c r="BI247" s="151">
        <f>IF(O247="nulová",K247,0)</f>
        <v>0</v>
      </c>
      <c r="BJ247" s="15" t="s">
        <v>79</v>
      </c>
      <c r="BK247" s="151">
        <f>ROUND(P247*H247,2)</f>
        <v>0</v>
      </c>
      <c r="BL247" s="15" t="s">
        <v>254</v>
      </c>
      <c r="BM247" s="15" t="s">
        <v>452</v>
      </c>
    </row>
    <row r="248" spans="2:65" s="11" customFormat="1" ht="11.25">
      <c r="B248" s="155"/>
      <c r="D248" s="152" t="s">
        <v>143</v>
      </c>
      <c r="E248" s="156" t="s">
        <v>3</v>
      </c>
      <c r="F248" s="157" t="s">
        <v>453</v>
      </c>
      <c r="H248" s="158">
        <v>1143.6479999999999</v>
      </c>
      <c r="I248" s="159"/>
      <c r="J248" s="159"/>
      <c r="M248" s="155"/>
      <c r="N248" s="160"/>
      <c r="O248" s="161"/>
      <c r="P248" s="161"/>
      <c r="Q248" s="161"/>
      <c r="R248" s="161"/>
      <c r="S248" s="161"/>
      <c r="T248" s="161"/>
      <c r="U248" s="161"/>
      <c r="V248" s="161"/>
      <c r="W248" s="161"/>
      <c r="X248" s="162"/>
      <c r="AT248" s="156" t="s">
        <v>143</v>
      </c>
      <c r="AU248" s="156" t="s">
        <v>81</v>
      </c>
      <c r="AV248" s="11" t="s">
        <v>81</v>
      </c>
      <c r="AW248" s="11" t="s">
        <v>5</v>
      </c>
      <c r="AX248" s="11" t="s">
        <v>79</v>
      </c>
      <c r="AY248" s="156" t="s">
        <v>130</v>
      </c>
    </row>
    <row r="249" spans="2:65" s="1" customFormat="1" ht="22.5" customHeight="1">
      <c r="B249" s="138"/>
      <c r="C249" s="139" t="s">
        <v>454</v>
      </c>
      <c r="D249" s="139" t="s">
        <v>134</v>
      </c>
      <c r="E249" s="140" t="s">
        <v>455</v>
      </c>
      <c r="F249" s="141" t="s">
        <v>456</v>
      </c>
      <c r="G249" s="142" t="s">
        <v>222</v>
      </c>
      <c r="H249" s="143">
        <v>0.30099999999999999</v>
      </c>
      <c r="I249" s="144"/>
      <c r="J249" s="144"/>
      <c r="K249" s="145">
        <f>ROUND(P249*H249,2)</f>
        <v>0</v>
      </c>
      <c r="L249" s="141" t="s">
        <v>138</v>
      </c>
      <c r="M249" s="28"/>
      <c r="N249" s="146" t="s">
        <v>3</v>
      </c>
      <c r="O249" s="147" t="s">
        <v>40</v>
      </c>
      <c r="P249" s="148">
        <f>I249+J249</f>
        <v>0</v>
      </c>
      <c r="Q249" s="148">
        <f>ROUND(I249*H249,2)</f>
        <v>0</v>
      </c>
      <c r="R249" s="148">
        <f>ROUND(J249*H249,2)</f>
        <v>0</v>
      </c>
      <c r="S249" s="46"/>
      <c r="T249" s="149">
        <f>S249*H249</f>
        <v>0</v>
      </c>
      <c r="U249" s="149">
        <v>0</v>
      </c>
      <c r="V249" s="149">
        <f>U249*H249</f>
        <v>0</v>
      </c>
      <c r="W249" s="149">
        <v>0</v>
      </c>
      <c r="X249" s="150">
        <f>W249*H249</f>
        <v>0</v>
      </c>
      <c r="AR249" s="15" t="s">
        <v>254</v>
      </c>
      <c r="AT249" s="15" t="s">
        <v>134</v>
      </c>
      <c r="AU249" s="15" t="s">
        <v>81</v>
      </c>
      <c r="AY249" s="15" t="s">
        <v>130</v>
      </c>
      <c r="BE249" s="151">
        <f>IF(O249="základní",K249,0)</f>
        <v>0</v>
      </c>
      <c r="BF249" s="151">
        <f>IF(O249="snížená",K249,0)</f>
        <v>0</v>
      </c>
      <c r="BG249" s="151">
        <f>IF(O249="zákl. přenesená",K249,0)</f>
        <v>0</v>
      </c>
      <c r="BH249" s="151">
        <f>IF(O249="sníž. přenesená",K249,0)</f>
        <v>0</v>
      </c>
      <c r="BI249" s="151">
        <f>IF(O249="nulová",K249,0)</f>
        <v>0</v>
      </c>
      <c r="BJ249" s="15" t="s">
        <v>79</v>
      </c>
      <c r="BK249" s="151">
        <f>ROUND(P249*H249,2)</f>
        <v>0</v>
      </c>
      <c r="BL249" s="15" t="s">
        <v>254</v>
      </c>
      <c r="BM249" s="15" t="s">
        <v>457</v>
      </c>
    </row>
    <row r="250" spans="2:65" s="1" customFormat="1" ht="78">
      <c r="B250" s="28"/>
      <c r="D250" s="152" t="s">
        <v>141</v>
      </c>
      <c r="F250" s="153" t="s">
        <v>458</v>
      </c>
      <c r="I250" s="78"/>
      <c r="J250" s="78"/>
      <c r="M250" s="28"/>
      <c r="N250" s="154"/>
      <c r="O250" s="46"/>
      <c r="P250" s="46"/>
      <c r="Q250" s="46"/>
      <c r="R250" s="46"/>
      <c r="S250" s="46"/>
      <c r="T250" s="46"/>
      <c r="U250" s="46"/>
      <c r="V250" s="46"/>
      <c r="W250" s="46"/>
      <c r="X250" s="47"/>
      <c r="AT250" s="15" t="s">
        <v>141</v>
      </c>
      <c r="AU250" s="15" t="s">
        <v>81</v>
      </c>
    </row>
    <row r="251" spans="2:65" s="10" customFormat="1" ht="22.9" customHeight="1">
      <c r="B251" s="124"/>
      <c r="D251" s="125" t="s">
        <v>70</v>
      </c>
      <c r="E251" s="136" t="s">
        <v>459</v>
      </c>
      <c r="F251" s="136" t="s">
        <v>460</v>
      </c>
      <c r="I251" s="127"/>
      <c r="J251" s="127"/>
      <c r="K251" s="137">
        <f>BK251</f>
        <v>0</v>
      </c>
      <c r="M251" s="124"/>
      <c r="N251" s="129"/>
      <c r="O251" s="130"/>
      <c r="P251" s="130"/>
      <c r="Q251" s="131">
        <f>SUM(Q252:Q259)</f>
        <v>0</v>
      </c>
      <c r="R251" s="131">
        <f>SUM(R252:R259)</f>
        <v>0</v>
      </c>
      <c r="S251" s="130"/>
      <c r="T251" s="132">
        <f>SUM(T252:T259)</f>
        <v>0</v>
      </c>
      <c r="U251" s="130"/>
      <c r="V251" s="132">
        <f>SUM(V252:V259)</f>
        <v>2.0300000000000002E-2</v>
      </c>
      <c r="W251" s="130"/>
      <c r="X251" s="133">
        <f>SUM(X252:X259)</f>
        <v>0</v>
      </c>
      <c r="AR251" s="125" t="s">
        <v>81</v>
      </c>
      <c r="AT251" s="134" t="s">
        <v>70</v>
      </c>
      <c r="AU251" s="134" t="s">
        <v>79</v>
      </c>
      <c r="AY251" s="125" t="s">
        <v>130</v>
      </c>
      <c r="BK251" s="135">
        <f>SUM(BK252:BK259)</f>
        <v>0</v>
      </c>
    </row>
    <row r="252" spans="2:65" s="1" customFormat="1" ht="16.5" customHeight="1">
      <c r="B252" s="138"/>
      <c r="C252" s="139" t="s">
        <v>461</v>
      </c>
      <c r="D252" s="139" t="s">
        <v>134</v>
      </c>
      <c r="E252" s="140" t="s">
        <v>462</v>
      </c>
      <c r="F252" s="141" t="s">
        <v>463</v>
      </c>
      <c r="G252" s="142" t="s">
        <v>213</v>
      </c>
      <c r="H252" s="143">
        <v>1015</v>
      </c>
      <c r="I252" s="144"/>
      <c r="J252" s="144"/>
      <c r="K252" s="145">
        <f>ROUND(P252*H252,2)</f>
        <v>0</v>
      </c>
      <c r="L252" s="141" t="s">
        <v>138</v>
      </c>
      <c r="M252" s="28"/>
      <c r="N252" s="146" t="s">
        <v>3</v>
      </c>
      <c r="O252" s="147" t="s">
        <v>40</v>
      </c>
      <c r="P252" s="148">
        <f>I252+J252</f>
        <v>0</v>
      </c>
      <c r="Q252" s="148">
        <f>ROUND(I252*H252,2)</f>
        <v>0</v>
      </c>
      <c r="R252" s="148">
        <f>ROUND(J252*H252,2)</f>
        <v>0</v>
      </c>
      <c r="S252" s="46"/>
      <c r="T252" s="149">
        <f>S252*H252</f>
        <v>0</v>
      </c>
      <c r="U252" s="149">
        <v>2.0000000000000002E-5</v>
      </c>
      <c r="V252" s="149">
        <f>U252*H252</f>
        <v>2.0300000000000002E-2</v>
      </c>
      <c r="W252" s="149">
        <v>0</v>
      </c>
      <c r="X252" s="150">
        <f>W252*H252</f>
        <v>0</v>
      </c>
      <c r="AR252" s="15" t="s">
        <v>254</v>
      </c>
      <c r="AT252" s="15" t="s">
        <v>134</v>
      </c>
      <c r="AU252" s="15" t="s">
        <v>81</v>
      </c>
      <c r="AY252" s="15" t="s">
        <v>130</v>
      </c>
      <c r="BE252" s="151">
        <f>IF(O252="základní",K252,0)</f>
        <v>0</v>
      </c>
      <c r="BF252" s="151">
        <f>IF(O252="snížená",K252,0)</f>
        <v>0</v>
      </c>
      <c r="BG252" s="151">
        <f>IF(O252="zákl. přenesená",K252,0)</f>
        <v>0</v>
      </c>
      <c r="BH252" s="151">
        <f>IF(O252="sníž. přenesená",K252,0)</f>
        <v>0</v>
      </c>
      <c r="BI252" s="151">
        <f>IF(O252="nulová",K252,0)</f>
        <v>0</v>
      </c>
      <c r="BJ252" s="15" t="s">
        <v>79</v>
      </c>
      <c r="BK252" s="151">
        <f>ROUND(P252*H252,2)</f>
        <v>0</v>
      </c>
      <c r="BL252" s="15" t="s">
        <v>254</v>
      </c>
      <c r="BM252" s="15" t="s">
        <v>464</v>
      </c>
    </row>
    <row r="253" spans="2:65" s="11" customFormat="1" ht="11.25">
      <c r="B253" s="155"/>
      <c r="D253" s="152" t="s">
        <v>143</v>
      </c>
      <c r="E253" s="156" t="s">
        <v>3</v>
      </c>
      <c r="F253" s="157" t="s">
        <v>465</v>
      </c>
      <c r="H253" s="158">
        <v>250</v>
      </c>
      <c r="I253" s="159"/>
      <c r="J253" s="159"/>
      <c r="M253" s="155"/>
      <c r="N253" s="160"/>
      <c r="O253" s="161"/>
      <c r="P253" s="161"/>
      <c r="Q253" s="161"/>
      <c r="R253" s="161"/>
      <c r="S253" s="161"/>
      <c r="T253" s="161"/>
      <c r="U253" s="161"/>
      <c r="V253" s="161"/>
      <c r="W253" s="161"/>
      <c r="X253" s="162"/>
      <c r="AT253" s="156" t="s">
        <v>143</v>
      </c>
      <c r="AU253" s="156" t="s">
        <v>81</v>
      </c>
      <c r="AV253" s="11" t="s">
        <v>81</v>
      </c>
      <c r="AW253" s="11" t="s">
        <v>5</v>
      </c>
      <c r="AX253" s="11" t="s">
        <v>71</v>
      </c>
      <c r="AY253" s="156" t="s">
        <v>130</v>
      </c>
    </row>
    <row r="254" spans="2:65" s="11" customFormat="1" ht="11.25">
      <c r="B254" s="155"/>
      <c r="D254" s="152" t="s">
        <v>143</v>
      </c>
      <c r="E254" s="156" t="s">
        <v>3</v>
      </c>
      <c r="F254" s="157" t="s">
        <v>466</v>
      </c>
      <c r="H254" s="158">
        <v>240</v>
      </c>
      <c r="I254" s="159"/>
      <c r="J254" s="159"/>
      <c r="M254" s="155"/>
      <c r="N254" s="160"/>
      <c r="O254" s="161"/>
      <c r="P254" s="161"/>
      <c r="Q254" s="161"/>
      <c r="R254" s="161"/>
      <c r="S254" s="161"/>
      <c r="T254" s="161"/>
      <c r="U254" s="161"/>
      <c r="V254" s="161"/>
      <c r="W254" s="161"/>
      <c r="X254" s="162"/>
      <c r="AT254" s="156" t="s">
        <v>143</v>
      </c>
      <c r="AU254" s="156" t="s">
        <v>81</v>
      </c>
      <c r="AV254" s="11" t="s">
        <v>81</v>
      </c>
      <c r="AW254" s="11" t="s">
        <v>5</v>
      </c>
      <c r="AX254" s="11" t="s">
        <v>71</v>
      </c>
      <c r="AY254" s="156" t="s">
        <v>130</v>
      </c>
    </row>
    <row r="255" spans="2:65" s="11" customFormat="1" ht="11.25">
      <c r="B255" s="155"/>
      <c r="D255" s="152" t="s">
        <v>143</v>
      </c>
      <c r="E255" s="156" t="s">
        <v>3</v>
      </c>
      <c r="F255" s="157" t="s">
        <v>467</v>
      </c>
      <c r="H255" s="158">
        <v>324</v>
      </c>
      <c r="I255" s="159"/>
      <c r="J255" s="159"/>
      <c r="M255" s="155"/>
      <c r="N255" s="160"/>
      <c r="O255" s="161"/>
      <c r="P255" s="161"/>
      <c r="Q255" s="161"/>
      <c r="R255" s="161"/>
      <c r="S255" s="161"/>
      <c r="T255" s="161"/>
      <c r="U255" s="161"/>
      <c r="V255" s="161"/>
      <c r="W255" s="161"/>
      <c r="X255" s="162"/>
      <c r="AT255" s="156" t="s">
        <v>143</v>
      </c>
      <c r="AU255" s="156" t="s">
        <v>81</v>
      </c>
      <c r="AV255" s="11" t="s">
        <v>81</v>
      </c>
      <c r="AW255" s="11" t="s">
        <v>5</v>
      </c>
      <c r="AX255" s="11" t="s">
        <v>71</v>
      </c>
      <c r="AY255" s="156" t="s">
        <v>130</v>
      </c>
    </row>
    <row r="256" spans="2:65" s="11" customFormat="1" ht="11.25">
      <c r="B256" s="155"/>
      <c r="D256" s="152" t="s">
        <v>143</v>
      </c>
      <c r="E256" s="156" t="s">
        <v>3</v>
      </c>
      <c r="F256" s="157" t="s">
        <v>468</v>
      </c>
      <c r="H256" s="158">
        <v>147</v>
      </c>
      <c r="I256" s="159"/>
      <c r="J256" s="159"/>
      <c r="M256" s="155"/>
      <c r="N256" s="160"/>
      <c r="O256" s="161"/>
      <c r="P256" s="161"/>
      <c r="Q256" s="161"/>
      <c r="R256" s="161"/>
      <c r="S256" s="161"/>
      <c r="T256" s="161"/>
      <c r="U256" s="161"/>
      <c r="V256" s="161"/>
      <c r="W256" s="161"/>
      <c r="X256" s="162"/>
      <c r="AT256" s="156" t="s">
        <v>143</v>
      </c>
      <c r="AU256" s="156" t="s">
        <v>81</v>
      </c>
      <c r="AV256" s="11" t="s">
        <v>81</v>
      </c>
      <c r="AW256" s="11" t="s">
        <v>5</v>
      </c>
      <c r="AX256" s="11" t="s">
        <v>71</v>
      </c>
      <c r="AY256" s="156" t="s">
        <v>130</v>
      </c>
    </row>
    <row r="257" spans="2:65" s="11" customFormat="1" ht="11.25">
      <c r="B257" s="155"/>
      <c r="D257" s="152" t="s">
        <v>143</v>
      </c>
      <c r="E257" s="156" t="s">
        <v>3</v>
      </c>
      <c r="F257" s="157" t="s">
        <v>469</v>
      </c>
      <c r="H257" s="158">
        <v>54</v>
      </c>
      <c r="I257" s="159"/>
      <c r="J257" s="159"/>
      <c r="M257" s="155"/>
      <c r="N257" s="160"/>
      <c r="O257" s="161"/>
      <c r="P257" s="161"/>
      <c r="Q257" s="161"/>
      <c r="R257" s="161"/>
      <c r="S257" s="161"/>
      <c r="T257" s="161"/>
      <c r="U257" s="161"/>
      <c r="V257" s="161"/>
      <c r="W257" s="161"/>
      <c r="X257" s="162"/>
      <c r="AT257" s="156" t="s">
        <v>143</v>
      </c>
      <c r="AU257" s="156" t="s">
        <v>81</v>
      </c>
      <c r="AV257" s="11" t="s">
        <v>81</v>
      </c>
      <c r="AW257" s="11" t="s">
        <v>5</v>
      </c>
      <c r="AX257" s="11" t="s">
        <v>71</v>
      </c>
      <c r="AY257" s="156" t="s">
        <v>130</v>
      </c>
    </row>
    <row r="258" spans="2:65" s="12" customFormat="1" ht="11.25">
      <c r="B258" s="163"/>
      <c r="D258" s="152" t="s">
        <v>143</v>
      </c>
      <c r="E258" s="164" t="s">
        <v>3</v>
      </c>
      <c r="F258" s="165" t="s">
        <v>153</v>
      </c>
      <c r="H258" s="166">
        <v>1015</v>
      </c>
      <c r="I258" s="167"/>
      <c r="J258" s="167"/>
      <c r="M258" s="163"/>
      <c r="N258" s="168"/>
      <c r="O258" s="169"/>
      <c r="P258" s="169"/>
      <c r="Q258" s="169"/>
      <c r="R258" s="169"/>
      <c r="S258" s="169"/>
      <c r="T258" s="169"/>
      <c r="U258" s="169"/>
      <c r="V258" s="169"/>
      <c r="W258" s="169"/>
      <c r="X258" s="170"/>
      <c r="AT258" s="164" t="s">
        <v>143</v>
      </c>
      <c r="AU258" s="164" t="s">
        <v>81</v>
      </c>
      <c r="AV258" s="12" t="s">
        <v>139</v>
      </c>
      <c r="AW258" s="12" t="s">
        <v>5</v>
      </c>
      <c r="AX258" s="12" t="s">
        <v>79</v>
      </c>
      <c r="AY258" s="164" t="s">
        <v>130</v>
      </c>
    </row>
    <row r="259" spans="2:65" s="1" customFormat="1" ht="16.5" customHeight="1">
      <c r="B259" s="138"/>
      <c r="C259" s="139" t="s">
        <v>470</v>
      </c>
      <c r="D259" s="139" t="s">
        <v>134</v>
      </c>
      <c r="E259" s="140" t="s">
        <v>471</v>
      </c>
      <c r="F259" s="141" t="s">
        <v>472</v>
      </c>
      <c r="G259" s="142" t="s">
        <v>473</v>
      </c>
      <c r="H259" s="143">
        <v>1</v>
      </c>
      <c r="I259" s="144"/>
      <c r="J259" s="144"/>
      <c r="K259" s="145">
        <f>ROUND(P259*H259,2)</f>
        <v>0</v>
      </c>
      <c r="L259" s="141" t="s">
        <v>166</v>
      </c>
      <c r="M259" s="28"/>
      <c r="N259" s="146" t="s">
        <v>3</v>
      </c>
      <c r="O259" s="147" t="s">
        <v>40</v>
      </c>
      <c r="P259" s="148">
        <f>I259+J259</f>
        <v>0</v>
      </c>
      <c r="Q259" s="148">
        <f>ROUND(I259*H259,2)</f>
        <v>0</v>
      </c>
      <c r="R259" s="148">
        <f>ROUND(J259*H259,2)</f>
        <v>0</v>
      </c>
      <c r="S259" s="46"/>
      <c r="T259" s="149">
        <f>S259*H259</f>
        <v>0</v>
      </c>
      <c r="U259" s="149">
        <v>0</v>
      </c>
      <c r="V259" s="149">
        <f>U259*H259</f>
        <v>0</v>
      </c>
      <c r="W259" s="149">
        <v>0</v>
      </c>
      <c r="X259" s="150">
        <f>W259*H259</f>
        <v>0</v>
      </c>
      <c r="AR259" s="15" t="s">
        <v>254</v>
      </c>
      <c r="AT259" s="15" t="s">
        <v>134</v>
      </c>
      <c r="AU259" s="15" t="s">
        <v>81</v>
      </c>
      <c r="AY259" s="15" t="s">
        <v>130</v>
      </c>
      <c r="BE259" s="151">
        <f>IF(O259="základní",K259,0)</f>
        <v>0</v>
      </c>
      <c r="BF259" s="151">
        <f>IF(O259="snížená",K259,0)</f>
        <v>0</v>
      </c>
      <c r="BG259" s="151">
        <f>IF(O259="zákl. přenesená",K259,0)</f>
        <v>0</v>
      </c>
      <c r="BH259" s="151">
        <f>IF(O259="sníž. přenesená",K259,0)</f>
        <v>0</v>
      </c>
      <c r="BI259" s="151">
        <f>IF(O259="nulová",K259,0)</f>
        <v>0</v>
      </c>
      <c r="BJ259" s="15" t="s">
        <v>79</v>
      </c>
      <c r="BK259" s="151">
        <f>ROUND(P259*H259,2)</f>
        <v>0</v>
      </c>
      <c r="BL259" s="15" t="s">
        <v>254</v>
      </c>
      <c r="BM259" s="15" t="s">
        <v>474</v>
      </c>
    </row>
    <row r="260" spans="2:65" s="10" customFormat="1" ht="25.9" customHeight="1">
      <c r="B260" s="124"/>
      <c r="D260" s="125" t="s">
        <v>70</v>
      </c>
      <c r="E260" s="126" t="s">
        <v>475</v>
      </c>
      <c r="F260" s="126" t="s">
        <v>476</v>
      </c>
      <c r="I260" s="127"/>
      <c r="J260" s="127"/>
      <c r="K260" s="128">
        <f>BK260</f>
        <v>0</v>
      </c>
      <c r="M260" s="124"/>
      <c r="N260" s="129"/>
      <c r="O260" s="130"/>
      <c r="P260" s="130"/>
      <c r="Q260" s="131">
        <f>Q261+Q264+Q267</f>
        <v>0</v>
      </c>
      <c r="R260" s="131">
        <f>R261+R264+R267</f>
        <v>0</v>
      </c>
      <c r="S260" s="130"/>
      <c r="T260" s="132">
        <f>T261+T264+T267</f>
        <v>0</v>
      </c>
      <c r="U260" s="130"/>
      <c r="V260" s="132">
        <f>V261+V264+V267</f>
        <v>0</v>
      </c>
      <c r="W260" s="130"/>
      <c r="X260" s="133">
        <f>X261+X264+X267</f>
        <v>0</v>
      </c>
      <c r="AR260" s="125" t="s">
        <v>279</v>
      </c>
      <c r="AT260" s="134" t="s">
        <v>70</v>
      </c>
      <c r="AU260" s="134" t="s">
        <v>71</v>
      </c>
      <c r="AY260" s="125" t="s">
        <v>130</v>
      </c>
      <c r="BK260" s="135">
        <f>BK261+BK264+BK267</f>
        <v>0</v>
      </c>
    </row>
    <row r="261" spans="2:65" s="10" customFormat="1" ht="22.9" customHeight="1">
      <c r="B261" s="124"/>
      <c r="D261" s="125" t="s">
        <v>70</v>
      </c>
      <c r="E261" s="136" t="s">
        <v>477</v>
      </c>
      <c r="F261" s="136" t="s">
        <v>478</v>
      </c>
      <c r="I261" s="127"/>
      <c r="J261" s="127"/>
      <c r="K261" s="137">
        <f>BK261</f>
        <v>0</v>
      </c>
      <c r="M261" s="124"/>
      <c r="N261" s="129"/>
      <c r="O261" s="130"/>
      <c r="P261" s="130"/>
      <c r="Q261" s="131">
        <f>SUM(Q262:Q263)</f>
        <v>0</v>
      </c>
      <c r="R261" s="131">
        <f>SUM(R262:R263)</f>
        <v>0</v>
      </c>
      <c r="S261" s="130"/>
      <c r="T261" s="132">
        <f>SUM(T262:T263)</f>
        <v>0</v>
      </c>
      <c r="U261" s="130"/>
      <c r="V261" s="132">
        <f>SUM(V262:V263)</f>
        <v>0</v>
      </c>
      <c r="W261" s="130"/>
      <c r="X261" s="133">
        <f>SUM(X262:X263)</f>
        <v>0</v>
      </c>
      <c r="AR261" s="125" t="s">
        <v>279</v>
      </c>
      <c r="AT261" s="134" t="s">
        <v>70</v>
      </c>
      <c r="AU261" s="134" t="s">
        <v>79</v>
      </c>
      <c r="AY261" s="125" t="s">
        <v>130</v>
      </c>
      <c r="BK261" s="135">
        <f>SUM(BK262:BK263)</f>
        <v>0</v>
      </c>
    </row>
    <row r="262" spans="2:65" s="1" customFormat="1" ht="16.5" customHeight="1">
      <c r="B262" s="138"/>
      <c r="C262" s="139" t="s">
        <v>479</v>
      </c>
      <c r="D262" s="139" t="s">
        <v>134</v>
      </c>
      <c r="E262" s="140" t="s">
        <v>480</v>
      </c>
      <c r="F262" s="141" t="s">
        <v>481</v>
      </c>
      <c r="G262" s="142" t="s">
        <v>482</v>
      </c>
      <c r="H262" s="143">
        <v>1</v>
      </c>
      <c r="I262" s="144"/>
      <c r="J262" s="144"/>
      <c r="K262" s="145">
        <f>ROUND(P262*H262,2)</f>
        <v>0</v>
      </c>
      <c r="L262" s="141" t="s">
        <v>138</v>
      </c>
      <c r="M262" s="28"/>
      <c r="N262" s="146" t="s">
        <v>3</v>
      </c>
      <c r="O262" s="147" t="s">
        <v>40</v>
      </c>
      <c r="P262" s="148">
        <f>I262+J262</f>
        <v>0</v>
      </c>
      <c r="Q262" s="148">
        <f>ROUND(I262*H262,2)</f>
        <v>0</v>
      </c>
      <c r="R262" s="148">
        <f>ROUND(J262*H262,2)</f>
        <v>0</v>
      </c>
      <c r="S262" s="46"/>
      <c r="T262" s="149">
        <f>S262*H262</f>
        <v>0</v>
      </c>
      <c r="U262" s="149">
        <v>0</v>
      </c>
      <c r="V262" s="149">
        <f>U262*H262</f>
        <v>0</v>
      </c>
      <c r="W262" s="149">
        <v>0</v>
      </c>
      <c r="X262" s="150">
        <f>W262*H262</f>
        <v>0</v>
      </c>
      <c r="AR262" s="15" t="s">
        <v>483</v>
      </c>
      <c r="AT262" s="15" t="s">
        <v>134</v>
      </c>
      <c r="AU262" s="15" t="s">
        <v>81</v>
      </c>
      <c r="AY262" s="15" t="s">
        <v>130</v>
      </c>
      <c r="BE262" s="151">
        <f>IF(O262="základní",K262,0)</f>
        <v>0</v>
      </c>
      <c r="BF262" s="151">
        <f>IF(O262="snížená",K262,0)</f>
        <v>0</v>
      </c>
      <c r="BG262" s="151">
        <f>IF(O262="zákl. přenesená",K262,0)</f>
        <v>0</v>
      </c>
      <c r="BH262" s="151">
        <f>IF(O262="sníž. přenesená",K262,0)</f>
        <v>0</v>
      </c>
      <c r="BI262" s="151">
        <f>IF(O262="nulová",K262,0)</f>
        <v>0</v>
      </c>
      <c r="BJ262" s="15" t="s">
        <v>79</v>
      </c>
      <c r="BK262" s="151">
        <f>ROUND(P262*H262,2)</f>
        <v>0</v>
      </c>
      <c r="BL262" s="15" t="s">
        <v>483</v>
      </c>
      <c r="BM262" s="15" t="s">
        <v>484</v>
      </c>
    </row>
    <row r="263" spans="2:65" s="11" customFormat="1" ht="11.25">
      <c r="B263" s="155"/>
      <c r="D263" s="152" t="s">
        <v>143</v>
      </c>
      <c r="F263" s="157" t="s">
        <v>485</v>
      </c>
      <c r="H263" s="158">
        <v>1</v>
      </c>
      <c r="I263" s="159"/>
      <c r="J263" s="159"/>
      <c r="M263" s="155"/>
      <c r="N263" s="160"/>
      <c r="O263" s="161"/>
      <c r="P263" s="161"/>
      <c r="Q263" s="161"/>
      <c r="R263" s="161"/>
      <c r="S263" s="161"/>
      <c r="T263" s="161"/>
      <c r="U263" s="161"/>
      <c r="V263" s="161"/>
      <c r="W263" s="161"/>
      <c r="X263" s="162"/>
      <c r="AT263" s="156" t="s">
        <v>143</v>
      </c>
      <c r="AU263" s="156" t="s">
        <v>81</v>
      </c>
      <c r="AV263" s="11" t="s">
        <v>81</v>
      </c>
      <c r="AW263" s="11" t="s">
        <v>4</v>
      </c>
      <c r="AX263" s="11" t="s">
        <v>79</v>
      </c>
      <c r="AY263" s="156" t="s">
        <v>130</v>
      </c>
    </row>
    <row r="264" spans="2:65" s="10" customFormat="1" ht="22.9" customHeight="1">
      <c r="B264" s="124"/>
      <c r="D264" s="125" t="s">
        <v>70</v>
      </c>
      <c r="E264" s="136" t="s">
        <v>486</v>
      </c>
      <c r="F264" s="136" t="s">
        <v>487</v>
      </c>
      <c r="I264" s="127"/>
      <c r="J264" s="127"/>
      <c r="K264" s="137">
        <f>BK264</f>
        <v>0</v>
      </c>
      <c r="M264" s="124"/>
      <c r="N264" s="129"/>
      <c r="O264" s="130"/>
      <c r="P264" s="130"/>
      <c r="Q264" s="131">
        <f>SUM(Q265:Q266)</f>
        <v>0</v>
      </c>
      <c r="R264" s="131">
        <f>SUM(R265:R266)</f>
        <v>0</v>
      </c>
      <c r="S264" s="130"/>
      <c r="T264" s="132">
        <f>SUM(T265:T266)</f>
        <v>0</v>
      </c>
      <c r="U264" s="130"/>
      <c r="V264" s="132">
        <f>SUM(V265:V266)</f>
        <v>0</v>
      </c>
      <c r="W264" s="130"/>
      <c r="X264" s="133">
        <f>SUM(X265:X266)</f>
        <v>0</v>
      </c>
      <c r="AR264" s="125" t="s">
        <v>279</v>
      </c>
      <c r="AT264" s="134" t="s">
        <v>70</v>
      </c>
      <c r="AU264" s="134" t="s">
        <v>79</v>
      </c>
      <c r="AY264" s="125" t="s">
        <v>130</v>
      </c>
      <c r="BK264" s="135">
        <f>SUM(BK265:BK266)</f>
        <v>0</v>
      </c>
    </row>
    <row r="265" spans="2:65" s="1" customFormat="1" ht="16.5" customHeight="1">
      <c r="B265" s="138"/>
      <c r="C265" s="139" t="s">
        <v>488</v>
      </c>
      <c r="D265" s="139" t="s">
        <v>134</v>
      </c>
      <c r="E265" s="140" t="s">
        <v>489</v>
      </c>
      <c r="F265" s="141" t="s">
        <v>487</v>
      </c>
      <c r="G265" s="142" t="s">
        <v>482</v>
      </c>
      <c r="H265" s="143">
        <v>1</v>
      </c>
      <c r="I265" s="144"/>
      <c r="J265" s="144"/>
      <c r="K265" s="145">
        <f>ROUND(P265*H265,2)</f>
        <v>0</v>
      </c>
      <c r="L265" s="141" t="s">
        <v>138</v>
      </c>
      <c r="M265" s="28"/>
      <c r="N265" s="146" t="s">
        <v>3</v>
      </c>
      <c r="O265" s="147" t="s">
        <v>40</v>
      </c>
      <c r="P265" s="148">
        <f>I265+J265</f>
        <v>0</v>
      </c>
      <c r="Q265" s="148">
        <f>ROUND(I265*H265,2)</f>
        <v>0</v>
      </c>
      <c r="R265" s="148">
        <f>ROUND(J265*H265,2)</f>
        <v>0</v>
      </c>
      <c r="S265" s="46"/>
      <c r="T265" s="149">
        <f>S265*H265</f>
        <v>0</v>
      </c>
      <c r="U265" s="149">
        <v>0</v>
      </c>
      <c r="V265" s="149">
        <f>U265*H265</f>
        <v>0</v>
      </c>
      <c r="W265" s="149">
        <v>0</v>
      </c>
      <c r="X265" s="150">
        <f>W265*H265</f>
        <v>0</v>
      </c>
      <c r="AR265" s="15" t="s">
        <v>483</v>
      </c>
      <c r="AT265" s="15" t="s">
        <v>134</v>
      </c>
      <c r="AU265" s="15" t="s">
        <v>81</v>
      </c>
      <c r="AY265" s="15" t="s">
        <v>130</v>
      </c>
      <c r="BE265" s="151">
        <f>IF(O265="základní",K265,0)</f>
        <v>0</v>
      </c>
      <c r="BF265" s="151">
        <f>IF(O265="snížená",K265,0)</f>
        <v>0</v>
      </c>
      <c r="BG265" s="151">
        <f>IF(O265="zákl. přenesená",K265,0)</f>
        <v>0</v>
      </c>
      <c r="BH265" s="151">
        <f>IF(O265="sníž. přenesená",K265,0)</f>
        <v>0</v>
      </c>
      <c r="BI265" s="151">
        <f>IF(O265="nulová",K265,0)</f>
        <v>0</v>
      </c>
      <c r="BJ265" s="15" t="s">
        <v>79</v>
      </c>
      <c r="BK265" s="151">
        <f>ROUND(P265*H265,2)</f>
        <v>0</v>
      </c>
      <c r="BL265" s="15" t="s">
        <v>483</v>
      </c>
      <c r="BM265" s="15" t="s">
        <v>490</v>
      </c>
    </row>
    <row r="266" spans="2:65" s="11" customFormat="1" ht="11.25">
      <c r="B266" s="155"/>
      <c r="D266" s="152" t="s">
        <v>143</v>
      </c>
      <c r="F266" s="157" t="s">
        <v>491</v>
      </c>
      <c r="H266" s="158">
        <v>1</v>
      </c>
      <c r="I266" s="159"/>
      <c r="J266" s="159"/>
      <c r="M266" s="155"/>
      <c r="N266" s="160"/>
      <c r="O266" s="161"/>
      <c r="P266" s="161"/>
      <c r="Q266" s="161"/>
      <c r="R266" s="161"/>
      <c r="S266" s="161"/>
      <c r="T266" s="161"/>
      <c r="U266" s="161"/>
      <c r="V266" s="161"/>
      <c r="W266" s="161"/>
      <c r="X266" s="162"/>
      <c r="AT266" s="156" t="s">
        <v>143</v>
      </c>
      <c r="AU266" s="156" t="s">
        <v>81</v>
      </c>
      <c r="AV266" s="11" t="s">
        <v>81</v>
      </c>
      <c r="AW266" s="11" t="s">
        <v>4</v>
      </c>
      <c r="AX266" s="11" t="s">
        <v>79</v>
      </c>
      <c r="AY266" s="156" t="s">
        <v>130</v>
      </c>
    </row>
    <row r="267" spans="2:65" s="10" customFormat="1" ht="22.9" customHeight="1">
      <c r="B267" s="124"/>
      <c r="D267" s="125" t="s">
        <v>70</v>
      </c>
      <c r="E267" s="136" t="s">
        <v>492</v>
      </c>
      <c r="F267" s="136" t="s">
        <v>493</v>
      </c>
      <c r="I267" s="127"/>
      <c r="J267" s="127"/>
      <c r="K267" s="137">
        <f>BK267</f>
        <v>0</v>
      </c>
      <c r="M267" s="124"/>
      <c r="N267" s="129"/>
      <c r="O267" s="130"/>
      <c r="P267" s="130"/>
      <c r="Q267" s="131">
        <f>SUM(Q268:Q269)</f>
        <v>0</v>
      </c>
      <c r="R267" s="131">
        <f>SUM(R268:R269)</f>
        <v>0</v>
      </c>
      <c r="S267" s="130"/>
      <c r="T267" s="132">
        <f>SUM(T268:T269)</f>
        <v>0</v>
      </c>
      <c r="U267" s="130"/>
      <c r="V267" s="132">
        <f>SUM(V268:V269)</f>
        <v>0</v>
      </c>
      <c r="W267" s="130"/>
      <c r="X267" s="133">
        <f>SUM(X268:X269)</f>
        <v>0</v>
      </c>
      <c r="AR267" s="125" t="s">
        <v>279</v>
      </c>
      <c r="AT267" s="134" t="s">
        <v>70</v>
      </c>
      <c r="AU267" s="134" t="s">
        <v>79</v>
      </c>
      <c r="AY267" s="125" t="s">
        <v>130</v>
      </c>
      <c r="BK267" s="135">
        <f>SUM(BK268:BK269)</f>
        <v>0</v>
      </c>
    </row>
    <row r="268" spans="2:65" s="1" customFormat="1" ht="16.5" customHeight="1">
      <c r="B268" s="138"/>
      <c r="C268" s="139" t="s">
        <v>494</v>
      </c>
      <c r="D268" s="139" t="s">
        <v>134</v>
      </c>
      <c r="E268" s="140" t="s">
        <v>495</v>
      </c>
      <c r="F268" s="141" t="s">
        <v>496</v>
      </c>
      <c r="G268" s="142" t="s">
        <v>482</v>
      </c>
      <c r="H268" s="143">
        <v>1</v>
      </c>
      <c r="I268" s="144"/>
      <c r="J268" s="144"/>
      <c r="K268" s="145">
        <f>ROUND(P268*H268,2)</f>
        <v>0</v>
      </c>
      <c r="L268" s="141" t="s">
        <v>138</v>
      </c>
      <c r="M268" s="28"/>
      <c r="N268" s="146" t="s">
        <v>3</v>
      </c>
      <c r="O268" s="147" t="s">
        <v>40</v>
      </c>
      <c r="P268" s="148">
        <f>I268+J268</f>
        <v>0</v>
      </c>
      <c r="Q268" s="148">
        <f>ROUND(I268*H268,2)</f>
        <v>0</v>
      </c>
      <c r="R268" s="148">
        <f>ROUND(J268*H268,2)</f>
        <v>0</v>
      </c>
      <c r="S268" s="46"/>
      <c r="T268" s="149">
        <f>S268*H268</f>
        <v>0</v>
      </c>
      <c r="U268" s="149">
        <v>0</v>
      </c>
      <c r="V268" s="149">
        <f>U268*H268</f>
        <v>0</v>
      </c>
      <c r="W268" s="149">
        <v>0</v>
      </c>
      <c r="X268" s="150">
        <f>W268*H268</f>
        <v>0</v>
      </c>
      <c r="AR268" s="15" t="s">
        <v>483</v>
      </c>
      <c r="AT268" s="15" t="s">
        <v>134</v>
      </c>
      <c r="AU268" s="15" t="s">
        <v>81</v>
      </c>
      <c r="AY268" s="15" t="s">
        <v>130</v>
      </c>
      <c r="BE268" s="151">
        <f>IF(O268="základní",K268,0)</f>
        <v>0</v>
      </c>
      <c r="BF268" s="151">
        <f>IF(O268="snížená",K268,0)</f>
        <v>0</v>
      </c>
      <c r="BG268" s="151">
        <f>IF(O268="zákl. přenesená",K268,0)</f>
        <v>0</v>
      </c>
      <c r="BH268" s="151">
        <f>IF(O268="sníž. přenesená",K268,0)</f>
        <v>0</v>
      </c>
      <c r="BI268" s="151">
        <f>IF(O268="nulová",K268,0)</f>
        <v>0</v>
      </c>
      <c r="BJ268" s="15" t="s">
        <v>79</v>
      </c>
      <c r="BK268" s="151">
        <f>ROUND(P268*H268,2)</f>
        <v>0</v>
      </c>
      <c r="BL268" s="15" t="s">
        <v>483</v>
      </c>
      <c r="BM268" s="15" t="s">
        <v>497</v>
      </c>
    </row>
    <row r="269" spans="2:65" s="11" customFormat="1" ht="11.25">
      <c r="B269" s="155"/>
      <c r="D269" s="152" t="s">
        <v>143</v>
      </c>
      <c r="F269" s="157" t="s">
        <v>498</v>
      </c>
      <c r="H269" s="158">
        <v>1</v>
      </c>
      <c r="I269" s="159"/>
      <c r="J269" s="159"/>
      <c r="M269" s="155"/>
      <c r="N269" s="181"/>
      <c r="O269" s="182"/>
      <c r="P269" s="182"/>
      <c r="Q269" s="182"/>
      <c r="R269" s="182"/>
      <c r="S269" s="182"/>
      <c r="T269" s="182"/>
      <c r="U269" s="182"/>
      <c r="V269" s="182"/>
      <c r="W269" s="182"/>
      <c r="X269" s="183"/>
      <c r="AT269" s="156" t="s">
        <v>143</v>
      </c>
      <c r="AU269" s="156" t="s">
        <v>81</v>
      </c>
      <c r="AV269" s="11" t="s">
        <v>81</v>
      </c>
      <c r="AW269" s="11" t="s">
        <v>4</v>
      </c>
      <c r="AX269" s="11" t="s">
        <v>79</v>
      </c>
      <c r="AY269" s="156" t="s">
        <v>130</v>
      </c>
    </row>
    <row r="270" spans="2:65" s="1" customFormat="1" ht="6.95" customHeight="1">
      <c r="B270" s="37"/>
      <c r="C270" s="38"/>
      <c r="D270" s="38"/>
      <c r="E270" s="38"/>
      <c r="F270" s="38"/>
      <c r="G270" s="38"/>
      <c r="H270" s="38"/>
      <c r="I270" s="96"/>
      <c r="J270" s="96"/>
      <c r="K270" s="38"/>
      <c r="L270" s="38"/>
      <c r="M270" s="28"/>
    </row>
  </sheetData>
  <autoFilter ref="C97:L269"/>
  <mergeCells count="9">
    <mergeCell ref="E52:H52"/>
    <mergeCell ref="E88:H88"/>
    <mergeCell ref="E90:H90"/>
    <mergeCell ref="M2:Z2"/>
    <mergeCell ref="E7:H7"/>
    <mergeCell ref="E9:H9"/>
    <mergeCell ref="E18:H18"/>
    <mergeCell ref="E27:H27"/>
    <mergeCell ref="E50:H50"/>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sheetPr>
    <pageSetUpPr fitToPage="1"/>
  </sheetPr>
  <dimension ref="A1:K218"/>
  <sheetViews>
    <sheetView showGridLines="0" zoomScaleNormal="100" workbookViewId="0"/>
  </sheetViews>
  <sheetFormatPr defaultRowHeight="11.25"/>
  <cols>
    <col min="1" max="1" width="8.33203125" style="184" customWidth="1"/>
    <col min="2" max="2" width="1.6640625" style="184" customWidth="1"/>
    <col min="3" max="4" width="5" style="184" customWidth="1"/>
    <col min="5" max="5" width="11.6640625" style="184" customWidth="1"/>
    <col min="6" max="6" width="9.1640625" style="184" customWidth="1"/>
    <col min="7" max="7" width="5" style="184" customWidth="1"/>
    <col min="8" max="8" width="77.83203125" style="184" customWidth="1"/>
    <col min="9" max="10" width="20" style="184" customWidth="1"/>
    <col min="11" max="11" width="1.6640625" style="184" customWidth="1"/>
  </cols>
  <sheetData>
    <row r="1" spans="2:11" ht="37.5" customHeight="1"/>
    <row r="2" spans="2:11" ht="7.5" customHeight="1">
      <c r="B2" s="185"/>
      <c r="C2" s="186"/>
      <c r="D2" s="186"/>
      <c r="E2" s="186"/>
      <c r="F2" s="186"/>
      <c r="G2" s="186"/>
      <c r="H2" s="186"/>
      <c r="I2" s="186"/>
      <c r="J2" s="186"/>
      <c r="K2" s="187"/>
    </row>
    <row r="3" spans="2:11" s="13" customFormat="1" ht="45" customHeight="1">
      <c r="B3" s="188"/>
      <c r="C3" s="305" t="s">
        <v>499</v>
      </c>
      <c r="D3" s="305"/>
      <c r="E3" s="305"/>
      <c r="F3" s="305"/>
      <c r="G3" s="305"/>
      <c r="H3" s="305"/>
      <c r="I3" s="305"/>
      <c r="J3" s="305"/>
      <c r="K3" s="189"/>
    </row>
    <row r="4" spans="2:11" ht="25.5" customHeight="1">
      <c r="B4" s="190"/>
      <c r="C4" s="308" t="s">
        <v>500</v>
      </c>
      <c r="D4" s="308"/>
      <c r="E4" s="308"/>
      <c r="F4" s="308"/>
      <c r="G4" s="308"/>
      <c r="H4" s="308"/>
      <c r="I4" s="308"/>
      <c r="J4" s="308"/>
      <c r="K4" s="191"/>
    </row>
    <row r="5" spans="2:11" ht="5.25" customHeight="1">
      <c r="B5" s="190"/>
      <c r="C5" s="192"/>
      <c r="D5" s="192"/>
      <c r="E5" s="192"/>
      <c r="F5" s="192"/>
      <c r="G5" s="192"/>
      <c r="H5" s="192"/>
      <c r="I5" s="192"/>
      <c r="J5" s="192"/>
      <c r="K5" s="191"/>
    </row>
    <row r="6" spans="2:11" ht="15" customHeight="1">
      <c r="B6" s="190"/>
      <c r="C6" s="306" t="s">
        <v>501</v>
      </c>
      <c r="D6" s="306"/>
      <c r="E6" s="306"/>
      <c r="F6" s="306"/>
      <c r="G6" s="306"/>
      <c r="H6" s="306"/>
      <c r="I6" s="306"/>
      <c r="J6" s="306"/>
      <c r="K6" s="191"/>
    </row>
    <row r="7" spans="2:11" ht="15" customHeight="1">
      <c r="B7" s="194"/>
      <c r="C7" s="306" t="s">
        <v>502</v>
      </c>
      <c r="D7" s="306"/>
      <c r="E7" s="306"/>
      <c r="F7" s="306"/>
      <c r="G7" s="306"/>
      <c r="H7" s="306"/>
      <c r="I7" s="306"/>
      <c r="J7" s="306"/>
      <c r="K7" s="191"/>
    </row>
    <row r="8" spans="2:11" ht="12.75" customHeight="1">
      <c r="B8" s="194"/>
      <c r="C8" s="193"/>
      <c r="D8" s="193"/>
      <c r="E8" s="193"/>
      <c r="F8" s="193"/>
      <c r="G8" s="193"/>
      <c r="H8" s="193"/>
      <c r="I8" s="193"/>
      <c r="J8" s="193"/>
      <c r="K8" s="191"/>
    </row>
    <row r="9" spans="2:11" ht="15" customHeight="1">
      <c r="B9" s="194"/>
      <c r="C9" s="306" t="s">
        <v>503</v>
      </c>
      <c r="D9" s="306"/>
      <c r="E9" s="306"/>
      <c r="F9" s="306"/>
      <c r="G9" s="306"/>
      <c r="H9" s="306"/>
      <c r="I9" s="306"/>
      <c r="J9" s="306"/>
      <c r="K9" s="191"/>
    </row>
    <row r="10" spans="2:11" ht="15" customHeight="1">
      <c r="B10" s="194"/>
      <c r="C10" s="193"/>
      <c r="D10" s="306" t="s">
        <v>504</v>
      </c>
      <c r="E10" s="306"/>
      <c r="F10" s="306"/>
      <c r="G10" s="306"/>
      <c r="H10" s="306"/>
      <c r="I10" s="306"/>
      <c r="J10" s="306"/>
      <c r="K10" s="191"/>
    </row>
    <row r="11" spans="2:11" ht="15" customHeight="1">
      <c r="B11" s="194"/>
      <c r="C11" s="195"/>
      <c r="D11" s="306" t="s">
        <v>505</v>
      </c>
      <c r="E11" s="306"/>
      <c r="F11" s="306"/>
      <c r="G11" s="306"/>
      <c r="H11" s="306"/>
      <c r="I11" s="306"/>
      <c r="J11" s="306"/>
      <c r="K11" s="191"/>
    </row>
    <row r="12" spans="2:11" ht="15" customHeight="1">
      <c r="B12" s="194"/>
      <c r="C12" s="195"/>
      <c r="D12" s="193"/>
      <c r="E12" s="193"/>
      <c r="F12" s="193"/>
      <c r="G12" s="193"/>
      <c r="H12" s="193"/>
      <c r="I12" s="193"/>
      <c r="J12" s="193"/>
      <c r="K12" s="191"/>
    </row>
    <row r="13" spans="2:11" ht="15" customHeight="1">
      <c r="B13" s="194"/>
      <c r="C13" s="195"/>
      <c r="D13" s="196" t="s">
        <v>506</v>
      </c>
      <c r="E13" s="193"/>
      <c r="F13" s="193"/>
      <c r="G13" s="193"/>
      <c r="H13" s="193"/>
      <c r="I13" s="193"/>
      <c r="J13" s="193"/>
      <c r="K13" s="191"/>
    </row>
    <row r="14" spans="2:11" ht="12.75" customHeight="1">
      <c r="B14" s="194"/>
      <c r="C14" s="195"/>
      <c r="D14" s="195"/>
      <c r="E14" s="195"/>
      <c r="F14" s="195"/>
      <c r="G14" s="195"/>
      <c r="H14" s="195"/>
      <c r="I14" s="195"/>
      <c r="J14" s="195"/>
      <c r="K14" s="191"/>
    </row>
    <row r="15" spans="2:11" ht="15" customHeight="1">
      <c r="B15" s="194"/>
      <c r="C15" s="195"/>
      <c r="D15" s="306" t="s">
        <v>507</v>
      </c>
      <c r="E15" s="306"/>
      <c r="F15" s="306"/>
      <c r="G15" s="306"/>
      <c r="H15" s="306"/>
      <c r="I15" s="306"/>
      <c r="J15" s="306"/>
      <c r="K15" s="191"/>
    </row>
    <row r="16" spans="2:11" ht="15" customHeight="1">
      <c r="B16" s="194"/>
      <c r="C16" s="195"/>
      <c r="D16" s="306" t="s">
        <v>508</v>
      </c>
      <c r="E16" s="306"/>
      <c r="F16" s="306"/>
      <c r="G16" s="306"/>
      <c r="H16" s="306"/>
      <c r="I16" s="306"/>
      <c r="J16" s="306"/>
      <c r="K16" s="191"/>
    </row>
    <row r="17" spans="2:11" ht="15" customHeight="1">
      <c r="B17" s="194"/>
      <c r="C17" s="195"/>
      <c r="D17" s="306" t="s">
        <v>509</v>
      </c>
      <c r="E17" s="306"/>
      <c r="F17" s="306"/>
      <c r="G17" s="306"/>
      <c r="H17" s="306"/>
      <c r="I17" s="306"/>
      <c r="J17" s="306"/>
      <c r="K17" s="191"/>
    </row>
    <row r="18" spans="2:11" ht="15" customHeight="1">
      <c r="B18" s="194"/>
      <c r="C18" s="195"/>
      <c r="D18" s="195"/>
      <c r="E18" s="197" t="s">
        <v>78</v>
      </c>
      <c r="F18" s="306" t="s">
        <v>510</v>
      </c>
      <c r="G18" s="306"/>
      <c r="H18" s="306"/>
      <c r="I18" s="306"/>
      <c r="J18" s="306"/>
      <c r="K18" s="191"/>
    </row>
    <row r="19" spans="2:11" ht="15" customHeight="1">
      <c r="B19" s="194"/>
      <c r="C19" s="195"/>
      <c r="D19" s="195"/>
      <c r="E19" s="197" t="s">
        <v>511</v>
      </c>
      <c r="F19" s="306" t="s">
        <v>512</v>
      </c>
      <c r="G19" s="306"/>
      <c r="H19" s="306"/>
      <c r="I19" s="306"/>
      <c r="J19" s="306"/>
      <c r="K19" s="191"/>
    </row>
    <row r="20" spans="2:11" ht="15" customHeight="1">
      <c r="B20" s="194"/>
      <c r="C20" s="195"/>
      <c r="D20" s="195"/>
      <c r="E20" s="197" t="s">
        <v>513</v>
      </c>
      <c r="F20" s="306" t="s">
        <v>514</v>
      </c>
      <c r="G20" s="306"/>
      <c r="H20" s="306"/>
      <c r="I20" s="306"/>
      <c r="J20" s="306"/>
      <c r="K20" s="191"/>
    </row>
    <row r="21" spans="2:11" ht="15" customHeight="1">
      <c r="B21" s="194"/>
      <c r="C21" s="195"/>
      <c r="D21" s="195"/>
      <c r="E21" s="197" t="s">
        <v>515</v>
      </c>
      <c r="F21" s="306" t="s">
        <v>516</v>
      </c>
      <c r="G21" s="306"/>
      <c r="H21" s="306"/>
      <c r="I21" s="306"/>
      <c r="J21" s="306"/>
      <c r="K21" s="191"/>
    </row>
    <row r="22" spans="2:11" ht="15" customHeight="1">
      <c r="B22" s="194"/>
      <c r="C22" s="195"/>
      <c r="D22" s="195"/>
      <c r="E22" s="197" t="s">
        <v>517</v>
      </c>
      <c r="F22" s="306" t="s">
        <v>518</v>
      </c>
      <c r="G22" s="306"/>
      <c r="H22" s="306"/>
      <c r="I22" s="306"/>
      <c r="J22" s="306"/>
      <c r="K22" s="191"/>
    </row>
    <row r="23" spans="2:11" ht="15" customHeight="1">
      <c r="B23" s="194"/>
      <c r="C23" s="195"/>
      <c r="D23" s="195"/>
      <c r="E23" s="197" t="s">
        <v>519</v>
      </c>
      <c r="F23" s="306" t="s">
        <v>520</v>
      </c>
      <c r="G23" s="306"/>
      <c r="H23" s="306"/>
      <c r="I23" s="306"/>
      <c r="J23" s="306"/>
      <c r="K23" s="191"/>
    </row>
    <row r="24" spans="2:11" ht="12.75" customHeight="1">
      <c r="B24" s="194"/>
      <c r="C24" s="195"/>
      <c r="D24" s="195"/>
      <c r="E24" s="195"/>
      <c r="F24" s="195"/>
      <c r="G24" s="195"/>
      <c r="H24" s="195"/>
      <c r="I24" s="195"/>
      <c r="J24" s="195"/>
      <c r="K24" s="191"/>
    </row>
    <row r="25" spans="2:11" ht="15" customHeight="1">
      <c r="B25" s="194"/>
      <c r="C25" s="306" t="s">
        <v>521</v>
      </c>
      <c r="D25" s="306"/>
      <c r="E25" s="306"/>
      <c r="F25" s="306"/>
      <c r="G25" s="306"/>
      <c r="H25" s="306"/>
      <c r="I25" s="306"/>
      <c r="J25" s="306"/>
      <c r="K25" s="191"/>
    </row>
    <row r="26" spans="2:11" ht="15" customHeight="1">
      <c r="B26" s="194"/>
      <c r="C26" s="306" t="s">
        <v>522</v>
      </c>
      <c r="D26" s="306"/>
      <c r="E26" s="306"/>
      <c r="F26" s="306"/>
      <c r="G26" s="306"/>
      <c r="H26" s="306"/>
      <c r="I26" s="306"/>
      <c r="J26" s="306"/>
      <c r="K26" s="191"/>
    </row>
    <row r="27" spans="2:11" ht="15" customHeight="1">
      <c r="B27" s="194"/>
      <c r="C27" s="193"/>
      <c r="D27" s="306" t="s">
        <v>523</v>
      </c>
      <c r="E27" s="306"/>
      <c r="F27" s="306"/>
      <c r="G27" s="306"/>
      <c r="H27" s="306"/>
      <c r="I27" s="306"/>
      <c r="J27" s="306"/>
      <c r="K27" s="191"/>
    </row>
    <row r="28" spans="2:11" ht="15" customHeight="1">
      <c r="B28" s="194"/>
      <c r="C28" s="195"/>
      <c r="D28" s="306" t="s">
        <v>524</v>
      </c>
      <c r="E28" s="306"/>
      <c r="F28" s="306"/>
      <c r="G28" s="306"/>
      <c r="H28" s="306"/>
      <c r="I28" s="306"/>
      <c r="J28" s="306"/>
      <c r="K28" s="191"/>
    </row>
    <row r="29" spans="2:11" ht="12.75" customHeight="1">
      <c r="B29" s="194"/>
      <c r="C29" s="195"/>
      <c r="D29" s="195"/>
      <c r="E29" s="195"/>
      <c r="F29" s="195"/>
      <c r="G29" s="195"/>
      <c r="H29" s="195"/>
      <c r="I29" s="195"/>
      <c r="J29" s="195"/>
      <c r="K29" s="191"/>
    </row>
    <row r="30" spans="2:11" ht="15" customHeight="1">
      <c r="B30" s="194"/>
      <c r="C30" s="195"/>
      <c r="D30" s="306" t="s">
        <v>525</v>
      </c>
      <c r="E30" s="306"/>
      <c r="F30" s="306"/>
      <c r="G30" s="306"/>
      <c r="H30" s="306"/>
      <c r="I30" s="306"/>
      <c r="J30" s="306"/>
      <c r="K30" s="191"/>
    </row>
    <row r="31" spans="2:11" ht="15" customHeight="1">
      <c r="B31" s="194"/>
      <c r="C31" s="195"/>
      <c r="D31" s="306" t="s">
        <v>526</v>
      </c>
      <c r="E31" s="306"/>
      <c r="F31" s="306"/>
      <c r="G31" s="306"/>
      <c r="H31" s="306"/>
      <c r="I31" s="306"/>
      <c r="J31" s="306"/>
      <c r="K31" s="191"/>
    </row>
    <row r="32" spans="2:11" ht="12.75" customHeight="1">
      <c r="B32" s="194"/>
      <c r="C32" s="195"/>
      <c r="D32" s="195"/>
      <c r="E32" s="195"/>
      <c r="F32" s="195"/>
      <c r="G32" s="195"/>
      <c r="H32" s="195"/>
      <c r="I32" s="195"/>
      <c r="J32" s="195"/>
      <c r="K32" s="191"/>
    </row>
    <row r="33" spans="2:11" ht="15" customHeight="1">
      <c r="B33" s="194"/>
      <c r="C33" s="195"/>
      <c r="D33" s="306" t="s">
        <v>527</v>
      </c>
      <c r="E33" s="306"/>
      <c r="F33" s="306"/>
      <c r="G33" s="306"/>
      <c r="H33" s="306"/>
      <c r="I33" s="306"/>
      <c r="J33" s="306"/>
      <c r="K33" s="191"/>
    </row>
    <row r="34" spans="2:11" ht="15" customHeight="1">
      <c r="B34" s="194"/>
      <c r="C34" s="195"/>
      <c r="D34" s="306" t="s">
        <v>528</v>
      </c>
      <c r="E34" s="306"/>
      <c r="F34" s="306"/>
      <c r="G34" s="306"/>
      <c r="H34" s="306"/>
      <c r="I34" s="306"/>
      <c r="J34" s="306"/>
      <c r="K34" s="191"/>
    </row>
    <row r="35" spans="2:11" ht="15" customHeight="1">
      <c r="B35" s="194"/>
      <c r="C35" s="195"/>
      <c r="D35" s="306" t="s">
        <v>529</v>
      </c>
      <c r="E35" s="306"/>
      <c r="F35" s="306"/>
      <c r="G35" s="306"/>
      <c r="H35" s="306"/>
      <c r="I35" s="306"/>
      <c r="J35" s="306"/>
      <c r="K35" s="191"/>
    </row>
    <row r="36" spans="2:11" ht="15" customHeight="1">
      <c r="B36" s="194"/>
      <c r="C36" s="195"/>
      <c r="D36" s="193"/>
      <c r="E36" s="196" t="s">
        <v>112</v>
      </c>
      <c r="F36" s="193"/>
      <c r="G36" s="306" t="s">
        <v>530</v>
      </c>
      <c r="H36" s="306"/>
      <c r="I36" s="306"/>
      <c r="J36" s="306"/>
      <c r="K36" s="191"/>
    </row>
    <row r="37" spans="2:11" ht="30.75" customHeight="1">
      <c r="B37" s="194"/>
      <c r="C37" s="195"/>
      <c r="D37" s="193"/>
      <c r="E37" s="196" t="s">
        <v>531</v>
      </c>
      <c r="F37" s="193"/>
      <c r="G37" s="306" t="s">
        <v>532</v>
      </c>
      <c r="H37" s="306"/>
      <c r="I37" s="306"/>
      <c r="J37" s="306"/>
      <c r="K37" s="191"/>
    </row>
    <row r="38" spans="2:11" ht="15" customHeight="1">
      <c r="B38" s="194"/>
      <c r="C38" s="195"/>
      <c r="D38" s="193"/>
      <c r="E38" s="196" t="s">
        <v>50</v>
      </c>
      <c r="F38" s="193"/>
      <c r="G38" s="306" t="s">
        <v>533</v>
      </c>
      <c r="H38" s="306"/>
      <c r="I38" s="306"/>
      <c r="J38" s="306"/>
      <c r="K38" s="191"/>
    </row>
    <row r="39" spans="2:11" ht="15" customHeight="1">
      <c r="B39" s="194"/>
      <c r="C39" s="195"/>
      <c r="D39" s="193"/>
      <c r="E39" s="196" t="s">
        <v>51</v>
      </c>
      <c r="F39" s="193"/>
      <c r="G39" s="306" t="s">
        <v>534</v>
      </c>
      <c r="H39" s="306"/>
      <c r="I39" s="306"/>
      <c r="J39" s="306"/>
      <c r="K39" s="191"/>
    </row>
    <row r="40" spans="2:11" ht="15" customHeight="1">
      <c r="B40" s="194"/>
      <c r="C40" s="195"/>
      <c r="D40" s="193"/>
      <c r="E40" s="196" t="s">
        <v>113</v>
      </c>
      <c r="F40" s="193"/>
      <c r="G40" s="306" t="s">
        <v>535</v>
      </c>
      <c r="H40" s="306"/>
      <c r="I40" s="306"/>
      <c r="J40" s="306"/>
      <c r="K40" s="191"/>
    </row>
    <row r="41" spans="2:11" ht="15" customHeight="1">
      <c r="B41" s="194"/>
      <c r="C41" s="195"/>
      <c r="D41" s="193"/>
      <c r="E41" s="196" t="s">
        <v>114</v>
      </c>
      <c r="F41" s="193"/>
      <c r="G41" s="306" t="s">
        <v>536</v>
      </c>
      <c r="H41" s="306"/>
      <c r="I41" s="306"/>
      <c r="J41" s="306"/>
      <c r="K41" s="191"/>
    </row>
    <row r="42" spans="2:11" ht="15" customHeight="1">
      <c r="B42" s="194"/>
      <c r="C42" s="195"/>
      <c r="D42" s="193"/>
      <c r="E42" s="196" t="s">
        <v>537</v>
      </c>
      <c r="F42" s="193"/>
      <c r="G42" s="306" t="s">
        <v>538</v>
      </c>
      <c r="H42" s="306"/>
      <c r="I42" s="306"/>
      <c r="J42" s="306"/>
      <c r="K42" s="191"/>
    </row>
    <row r="43" spans="2:11" ht="15" customHeight="1">
      <c r="B43" s="194"/>
      <c r="C43" s="195"/>
      <c r="D43" s="193"/>
      <c r="E43" s="196"/>
      <c r="F43" s="193"/>
      <c r="G43" s="306" t="s">
        <v>539</v>
      </c>
      <c r="H43" s="306"/>
      <c r="I43" s="306"/>
      <c r="J43" s="306"/>
      <c r="K43" s="191"/>
    </row>
    <row r="44" spans="2:11" ht="15" customHeight="1">
      <c r="B44" s="194"/>
      <c r="C44" s="195"/>
      <c r="D44" s="193"/>
      <c r="E44" s="196" t="s">
        <v>540</v>
      </c>
      <c r="F44" s="193"/>
      <c r="G44" s="306" t="s">
        <v>541</v>
      </c>
      <c r="H44" s="306"/>
      <c r="I44" s="306"/>
      <c r="J44" s="306"/>
      <c r="K44" s="191"/>
    </row>
    <row r="45" spans="2:11" ht="15" customHeight="1">
      <c r="B45" s="194"/>
      <c r="C45" s="195"/>
      <c r="D45" s="193"/>
      <c r="E45" s="196" t="s">
        <v>117</v>
      </c>
      <c r="F45" s="193"/>
      <c r="G45" s="306" t="s">
        <v>542</v>
      </c>
      <c r="H45" s="306"/>
      <c r="I45" s="306"/>
      <c r="J45" s="306"/>
      <c r="K45" s="191"/>
    </row>
    <row r="46" spans="2:11" ht="12.75" customHeight="1">
      <c r="B46" s="194"/>
      <c r="C46" s="195"/>
      <c r="D46" s="193"/>
      <c r="E46" s="193"/>
      <c r="F46" s="193"/>
      <c r="G46" s="193"/>
      <c r="H46" s="193"/>
      <c r="I46" s="193"/>
      <c r="J46" s="193"/>
      <c r="K46" s="191"/>
    </row>
    <row r="47" spans="2:11" ht="15" customHeight="1">
      <c r="B47" s="194"/>
      <c r="C47" s="195"/>
      <c r="D47" s="306" t="s">
        <v>543</v>
      </c>
      <c r="E47" s="306"/>
      <c r="F47" s="306"/>
      <c r="G47" s="306"/>
      <c r="H47" s="306"/>
      <c r="I47" s="306"/>
      <c r="J47" s="306"/>
      <c r="K47" s="191"/>
    </row>
    <row r="48" spans="2:11" ht="15" customHeight="1">
      <c r="B48" s="194"/>
      <c r="C48" s="195"/>
      <c r="D48" s="195"/>
      <c r="E48" s="306" t="s">
        <v>544</v>
      </c>
      <c r="F48" s="306"/>
      <c r="G48" s="306"/>
      <c r="H48" s="306"/>
      <c r="I48" s="306"/>
      <c r="J48" s="306"/>
      <c r="K48" s="191"/>
    </row>
    <row r="49" spans="2:11" ht="15" customHeight="1">
      <c r="B49" s="194"/>
      <c r="C49" s="195"/>
      <c r="D49" s="195"/>
      <c r="E49" s="306" t="s">
        <v>545</v>
      </c>
      <c r="F49" s="306"/>
      <c r="G49" s="306"/>
      <c r="H49" s="306"/>
      <c r="I49" s="306"/>
      <c r="J49" s="306"/>
      <c r="K49" s="191"/>
    </row>
    <row r="50" spans="2:11" ht="15" customHeight="1">
      <c r="B50" s="194"/>
      <c r="C50" s="195"/>
      <c r="D50" s="195"/>
      <c r="E50" s="306" t="s">
        <v>546</v>
      </c>
      <c r="F50" s="306"/>
      <c r="G50" s="306"/>
      <c r="H50" s="306"/>
      <c r="I50" s="306"/>
      <c r="J50" s="306"/>
      <c r="K50" s="191"/>
    </row>
    <row r="51" spans="2:11" ht="15" customHeight="1">
      <c r="B51" s="194"/>
      <c r="C51" s="195"/>
      <c r="D51" s="306" t="s">
        <v>547</v>
      </c>
      <c r="E51" s="306"/>
      <c r="F51" s="306"/>
      <c r="G51" s="306"/>
      <c r="H51" s="306"/>
      <c r="I51" s="306"/>
      <c r="J51" s="306"/>
      <c r="K51" s="191"/>
    </row>
    <row r="52" spans="2:11" ht="25.5" customHeight="1">
      <c r="B52" s="190"/>
      <c r="C52" s="308" t="s">
        <v>548</v>
      </c>
      <c r="D52" s="308"/>
      <c r="E52" s="308"/>
      <c r="F52" s="308"/>
      <c r="G52" s="308"/>
      <c r="H52" s="308"/>
      <c r="I52" s="308"/>
      <c r="J52" s="308"/>
      <c r="K52" s="191"/>
    </row>
    <row r="53" spans="2:11" ht="5.25" customHeight="1">
      <c r="B53" s="190"/>
      <c r="C53" s="192"/>
      <c r="D53" s="192"/>
      <c r="E53" s="192"/>
      <c r="F53" s="192"/>
      <c r="G53" s="192"/>
      <c r="H53" s="192"/>
      <c r="I53" s="192"/>
      <c r="J53" s="192"/>
      <c r="K53" s="191"/>
    </row>
    <row r="54" spans="2:11" ht="15" customHeight="1">
      <c r="B54" s="190"/>
      <c r="C54" s="306" t="s">
        <v>549</v>
      </c>
      <c r="D54" s="306"/>
      <c r="E54" s="306"/>
      <c r="F54" s="306"/>
      <c r="G54" s="306"/>
      <c r="H54" s="306"/>
      <c r="I54" s="306"/>
      <c r="J54" s="306"/>
      <c r="K54" s="191"/>
    </row>
    <row r="55" spans="2:11" ht="15" customHeight="1">
      <c r="B55" s="190"/>
      <c r="C55" s="306" t="s">
        <v>550</v>
      </c>
      <c r="D55" s="306"/>
      <c r="E55" s="306"/>
      <c r="F55" s="306"/>
      <c r="G55" s="306"/>
      <c r="H55" s="306"/>
      <c r="I55" s="306"/>
      <c r="J55" s="306"/>
      <c r="K55" s="191"/>
    </row>
    <row r="56" spans="2:11" ht="12.75" customHeight="1">
      <c r="B56" s="190"/>
      <c r="C56" s="193"/>
      <c r="D56" s="193"/>
      <c r="E56" s="193"/>
      <c r="F56" s="193"/>
      <c r="G56" s="193"/>
      <c r="H56" s="193"/>
      <c r="I56" s="193"/>
      <c r="J56" s="193"/>
      <c r="K56" s="191"/>
    </row>
    <row r="57" spans="2:11" ht="15" customHeight="1">
      <c r="B57" s="190"/>
      <c r="C57" s="306" t="s">
        <v>551</v>
      </c>
      <c r="D57" s="306"/>
      <c r="E57" s="306"/>
      <c r="F57" s="306"/>
      <c r="G57" s="306"/>
      <c r="H57" s="306"/>
      <c r="I57" s="306"/>
      <c r="J57" s="306"/>
      <c r="K57" s="191"/>
    </row>
    <row r="58" spans="2:11" ht="15" customHeight="1">
      <c r="B58" s="190"/>
      <c r="C58" s="195"/>
      <c r="D58" s="306" t="s">
        <v>552</v>
      </c>
      <c r="E58" s="306"/>
      <c r="F58" s="306"/>
      <c r="G58" s="306"/>
      <c r="H58" s="306"/>
      <c r="I58" s="306"/>
      <c r="J58" s="306"/>
      <c r="K58" s="191"/>
    </row>
    <row r="59" spans="2:11" ht="15" customHeight="1">
      <c r="B59" s="190"/>
      <c r="C59" s="195"/>
      <c r="D59" s="306" t="s">
        <v>553</v>
      </c>
      <c r="E59" s="306"/>
      <c r="F59" s="306"/>
      <c r="G59" s="306"/>
      <c r="H59" s="306"/>
      <c r="I59" s="306"/>
      <c r="J59" s="306"/>
      <c r="K59" s="191"/>
    </row>
    <row r="60" spans="2:11" ht="15" customHeight="1">
      <c r="B60" s="190"/>
      <c r="C60" s="195"/>
      <c r="D60" s="306" t="s">
        <v>554</v>
      </c>
      <c r="E60" s="306"/>
      <c r="F60" s="306"/>
      <c r="G60" s="306"/>
      <c r="H60" s="306"/>
      <c r="I60" s="306"/>
      <c r="J60" s="306"/>
      <c r="K60" s="191"/>
    </row>
    <row r="61" spans="2:11" ht="15" customHeight="1">
      <c r="B61" s="190"/>
      <c r="C61" s="195"/>
      <c r="D61" s="306" t="s">
        <v>555</v>
      </c>
      <c r="E61" s="306"/>
      <c r="F61" s="306"/>
      <c r="G61" s="306"/>
      <c r="H61" s="306"/>
      <c r="I61" s="306"/>
      <c r="J61" s="306"/>
      <c r="K61" s="191"/>
    </row>
    <row r="62" spans="2:11" ht="15" customHeight="1">
      <c r="B62" s="190"/>
      <c r="C62" s="195"/>
      <c r="D62" s="309" t="s">
        <v>556</v>
      </c>
      <c r="E62" s="309"/>
      <c r="F62" s="309"/>
      <c r="G62" s="309"/>
      <c r="H62" s="309"/>
      <c r="I62" s="309"/>
      <c r="J62" s="309"/>
      <c r="K62" s="191"/>
    </row>
    <row r="63" spans="2:11" ht="15" customHeight="1">
      <c r="B63" s="190"/>
      <c r="C63" s="195"/>
      <c r="D63" s="306" t="s">
        <v>557</v>
      </c>
      <c r="E63" s="306"/>
      <c r="F63" s="306"/>
      <c r="G63" s="306"/>
      <c r="H63" s="306"/>
      <c r="I63" s="306"/>
      <c r="J63" s="306"/>
      <c r="K63" s="191"/>
    </row>
    <row r="64" spans="2:11" ht="12.75" customHeight="1">
      <c r="B64" s="190"/>
      <c r="C64" s="195"/>
      <c r="D64" s="195"/>
      <c r="E64" s="198"/>
      <c r="F64" s="195"/>
      <c r="G64" s="195"/>
      <c r="H64" s="195"/>
      <c r="I64" s="195"/>
      <c r="J64" s="195"/>
      <c r="K64" s="191"/>
    </row>
    <row r="65" spans="2:11" ht="15" customHeight="1">
      <c r="B65" s="190"/>
      <c r="C65" s="195"/>
      <c r="D65" s="306" t="s">
        <v>558</v>
      </c>
      <c r="E65" s="306"/>
      <c r="F65" s="306"/>
      <c r="G65" s="306"/>
      <c r="H65" s="306"/>
      <c r="I65" s="306"/>
      <c r="J65" s="306"/>
      <c r="K65" s="191"/>
    </row>
    <row r="66" spans="2:11" ht="15" customHeight="1">
      <c r="B66" s="190"/>
      <c r="C66" s="195"/>
      <c r="D66" s="309" t="s">
        <v>559</v>
      </c>
      <c r="E66" s="309"/>
      <c r="F66" s="309"/>
      <c r="G66" s="309"/>
      <c r="H66" s="309"/>
      <c r="I66" s="309"/>
      <c r="J66" s="309"/>
      <c r="K66" s="191"/>
    </row>
    <row r="67" spans="2:11" ht="15" customHeight="1">
      <c r="B67" s="190"/>
      <c r="C67" s="195"/>
      <c r="D67" s="306" t="s">
        <v>560</v>
      </c>
      <c r="E67" s="306"/>
      <c r="F67" s="306"/>
      <c r="G67" s="306"/>
      <c r="H67" s="306"/>
      <c r="I67" s="306"/>
      <c r="J67" s="306"/>
      <c r="K67" s="191"/>
    </row>
    <row r="68" spans="2:11" ht="15" customHeight="1">
      <c r="B68" s="190"/>
      <c r="C68" s="195"/>
      <c r="D68" s="306" t="s">
        <v>561</v>
      </c>
      <c r="E68" s="306"/>
      <c r="F68" s="306"/>
      <c r="G68" s="306"/>
      <c r="H68" s="306"/>
      <c r="I68" s="306"/>
      <c r="J68" s="306"/>
      <c r="K68" s="191"/>
    </row>
    <row r="69" spans="2:11" ht="15" customHeight="1">
      <c r="B69" s="190"/>
      <c r="C69" s="195"/>
      <c r="D69" s="306" t="s">
        <v>562</v>
      </c>
      <c r="E69" s="306"/>
      <c r="F69" s="306"/>
      <c r="G69" s="306"/>
      <c r="H69" s="306"/>
      <c r="I69" s="306"/>
      <c r="J69" s="306"/>
      <c r="K69" s="191"/>
    </row>
    <row r="70" spans="2:11" ht="15" customHeight="1">
      <c r="B70" s="190"/>
      <c r="C70" s="195"/>
      <c r="D70" s="306" t="s">
        <v>563</v>
      </c>
      <c r="E70" s="306"/>
      <c r="F70" s="306"/>
      <c r="G70" s="306"/>
      <c r="H70" s="306"/>
      <c r="I70" s="306"/>
      <c r="J70" s="306"/>
      <c r="K70" s="191"/>
    </row>
    <row r="71" spans="2:11" ht="12.75" customHeight="1">
      <c r="B71" s="199"/>
      <c r="C71" s="200"/>
      <c r="D71" s="200"/>
      <c r="E71" s="200"/>
      <c r="F71" s="200"/>
      <c r="G71" s="200"/>
      <c r="H71" s="200"/>
      <c r="I71" s="200"/>
      <c r="J71" s="200"/>
      <c r="K71" s="201"/>
    </row>
    <row r="72" spans="2:11" ht="18.75" customHeight="1">
      <c r="B72" s="202"/>
      <c r="C72" s="202"/>
      <c r="D72" s="202"/>
      <c r="E72" s="202"/>
      <c r="F72" s="202"/>
      <c r="G72" s="202"/>
      <c r="H72" s="202"/>
      <c r="I72" s="202"/>
      <c r="J72" s="202"/>
      <c r="K72" s="203"/>
    </row>
    <row r="73" spans="2:11" ht="18.75" customHeight="1">
      <c r="B73" s="203"/>
      <c r="C73" s="203"/>
      <c r="D73" s="203"/>
      <c r="E73" s="203"/>
      <c r="F73" s="203"/>
      <c r="G73" s="203"/>
      <c r="H73" s="203"/>
      <c r="I73" s="203"/>
      <c r="J73" s="203"/>
      <c r="K73" s="203"/>
    </row>
    <row r="74" spans="2:11" ht="7.5" customHeight="1">
      <c r="B74" s="204"/>
      <c r="C74" s="205"/>
      <c r="D74" s="205"/>
      <c r="E74" s="205"/>
      <c r="F74" s="205"/>
      <c r="G74" s="205"/>
      <c r="H74" s="205"/>
      <c r="I74" s="205"/>
      <c r="J74" s="205"/>
      <c r="K74" s="206"/>
    </row>
    <row r="75" spans="2:11" ht="45" customHeight="1">
      <c r="B75" s="207"/>
      <c r="C75" s="307" t="s">
        <v>564</v>
      </c>
      <c r="D75" s="307"/>
      <c r="E75" s="307"/>
      <c r="F75" s="307"/>
      <c r="G75" s="307"/>
      <c r="H75" s="307"/>
      <c r="I75" s="307"/>
      <c r="J75" s="307"/>
      <c r="K75" s="208"/>
    </row>
    <row r="76" spans="2:11" ht="17.25" customHeight="1">
      <c r="B76" s="207"/>
      <c r="C76" s="209" t="s">
        <v>565</v>
      </c>
      <c r="D76" s="209"/>
      <c r="E76" s="209"/>
      <c r="F76" s="209" t="s">
        <v>566</v>
      </c>
      <c r="G76" s="210"/>
      <c r="H76" s="209" t="s">
        <v>51</v>
      </c>
      <c r="I76" s="209" t="s">
        <v>54</v>
      </c>
      <c r="J76" s="209" t="s">
        <v>567</v>
      </c>
      <c r="K76" s="208"/>
    </row>
    <row r="77" spans="2:11" ht="17.25" customHeight="1">
      <c r="B77" s="207"/>
      <c r="C77" s="211" t="s">
        <v>568</v>
      </c>
      <c r="D77" s="211"/>
      <c r="E77" s="211"/>
      <c r="F77" s="212" t="s">
        <v>569</v>
      </c>
      <c r="G77" s="213"/>
      <c r="H77" s="211"/>
      <c r="I77" s="211"/>
      <c r="J77" s="211" t="s">
        <v>570</v>
      </c>
      <c r="K77" s="208"/>
    </row>
    <row r="78" spans="2:11" ht="5.25" customHeight="1">
      <c r="B78" s="207"/>
      <c r="C78" s="214"/>
      <c r="D78" s="214"/>
      <c r="E78" s="214"/>
      <c r="F78" s="214"/>
      <c r="G78" s="215"/>
      <c r="H78" s="214"/>
      <c r="I78" s="214"/>
      <c r="J78" s="214"/>
      <c r="K78" s="208"/>
    </row>
    <row r="79" spans="2:11" ht="15" customHeight="1">
      <c r="B79" s="207"/>
      <c r="C79" s="196" t="s">
        <v>50</v>
      </c>
      <c r="D79" s="214"/>
      <c r="E79" s="214"/>
      <c r="F79" s="216" t="s">
        <v>571</v>
      </c>
      <c r="G79" s="215"/>
      <c r="H79" s="196" t="s">
        <v>572</v>
      </c>
      <c r="I79" s="196" t="s">
        <v>573</v>
      </c>
      <c r="J79" s="196">
        <v>20</v>
      </c>
      <c r="K79" s="208"/>
    </row>
    <row r="80" spans="2:11" ht="15" customHeight="1">
      <c r="B80" s="207"/>
      <c r="C80" s="196" t="s">
        <v>574</v>
      </c>
      <c r="D80" s="196"/>
      <c r="E80" s="196"/>
      <c r="F80" s="216" t="s">
        <v>571</v>
      </c>
      <c r="G80" s="215"/>
      <c r="H80" s="196" t="s">
        <v>575</v>
      </c>
      <c r="I80" s="196" t="s">
        <v>573</v>
      </c>
      <c r="J80" s="196">
        <v>120</v>
      </c>
      <c r="K80" s="208"/>
    </row>
    <row r="81" spans="2:11" ht="15" customHeight="1">
      <c r="B81" s="217"/>
      <c r="C81" s="196" t="s">
        <v>576</v>
      </c>
      <c r="D81" s="196"/>
      <c r="E81" s="196"/>
      <c r="F81" s="216" t="s">
        <v>577</v>
      </c>
      <c r="G81" s="215"/>
      <c r="H81" s="196" t="s">
        <v>578</v>
      </c>
      <c r="I81" s="196" t="s">
        <v>573</v>
      </c>
      <c r="J81" s="196">
        <v>50</v>
      </c>
      <c r="K81" s="208"/>
    </row>
    <row r="82" spans="2:11" ht="15" customHeight="1">
      <c r="B82" s="217"/>
      <c r="C82" s="196" t="s">
        <v>579</v>
      </c>
      <c r="D82" s="196"/>
      <c r="E82" s="196"/>
      <c r="F82" s="216" t="s">
        <v>571</v>
      </c>
      <c r="G82" s="215"/>
      <c r="H82" s="196" t="s">
        <v>580</v>
      </c>
      <c r="I82" s="196" t="s">
        <v>581</v>
      </c>
      <c r="J82" s="196"/>
      <c r="K82" s="208"/>
    </row>
    <row r="83" spans="2:11" ht="15" customHeight="1">
      <c r="B83" s="217"/>
      <c r="C83" s="218" t="s">
        <v>582</v>
      </c>
      <c r="D83" s="218"/>
      <c r="E83" s="218"/>
      <c r="F83" s="219" t="s">
        <v>577</v>
      </c>
      <c r="G83" s="218"/>
      <c r="H83" s="218" t="s">
        <v>583</v>
      </c>
      <c r="I83" s="218" t="s">
        <v>573</v>
      </c>
      <c r="J83" s="218">
        <v>15</v>
      </c>
      <c r="K83" s="208"/>
    </row>
    <row r="84" spans="2:11" ht="15" customHeight="1">
      <c r="B84" s="217"/>
      <c r="C84" s="218" t="s">
        <v>584</v>
      </c>
      <c r="D84" s="218"/>
      <c r="E84" s="218"/>
      <c r="F84" s="219" t="s">
        <v>577</v>
      </c>
      <c r="G84" s="218"/>
      <c r="H84" s="218" t="s">
        <v>585</v>
      </c>
      <c r="I84" s="218" t="s">
        <v>573</v>
      </c>
      <c r="J84" s="218">
        <v>15</v>
      </c>
      <c r="K84" s="208"/>
    </row>
    <row r="85" spans="2:11" ht="15" customHeight="1">
      <c r="B85" s="217"/>
      <c r="C85" s="218" t="s">
        <v>586</v>
      </c>
      <c r="D85" s="218"/>
      <c r="E85" s="218"/>
      <c r="F85" s="219" t="s">
        <v>577</v>
      </c>
      <c r="G85" s="218"/>
      <c r="H85" s="218" t="s">
        <v>587</v>
      </c>
      <c r="I85" s="218" t="s">
        <v>573</v>
      </c>
      <c r="J85" s="218">
        <v>20</v>
      </c>
      <c r="K85" s="208"/>
    </row>
    <row r="86" spans="2:11" ht="15" customHeight="1">
      <c r="B86" s="217"/>
      <c r="C86" s="218" t="s">
        <v>588</v>
      </c>
      <c r="D86" s="218"/>
      <c r="E86" s="218"/>
      <c r="F86" s="219" t="s">
        <v>577</v>
      </c>
      <c r="G86" s="218"/>
      <c r="H86" s="218" t="s">
        <v>589</v>
      </c>
      <c r="I86" s="218" t="s">
        <v>573</v>
      </c>
      <c r="J86" s="218">
        <v>20</v>
      </c>
      <c r="K86" s="208"/>
    </row>
    <row r="87" spans="2:11" ht="15" customHeight="1">
      <c r="B87" s="217"/>
      <c r="C87" s="196" t="s">
        <v>590</v>
      </c>
      <c r="D87" s="196"/>
      <c r="E87" s="196"/>
      <c r="F87" s="216" t="s">
        <v>577</v>
      </c>
      <c r="G87" s="215"/>
      <c r="H87" s="196" t="s">
        <v>591</v>
      </c>
      <c r="I87" s="196" t="s">
        <v>573</v>
      </c>
      <c r="J87" s="196">
        <v>50</v>
      </c>
      <c r="K87" s="208"/>
    </row>
    <row r="88" spans="2:11" ht="15" customHeight="1">
      <c r="B88" s="217"/>
      <c r="C88" s="196" t="s">
        <v>592</v>
      </c>
      <c r="D88" s="196"/>
      <c r="E88" s="196"/>
      <c r="F88" s="216" t="s">
        <v>577</v>
      </c>
      <c r="G88" s="215"/>
      <c r="H88" s="196" t="s">
        <v>593</v>
      </c>
      <c r="I88" s="196" t="s">
        <v>573</v>
      </c>
      <c r="J88" s="196">
        <v>20</v>
      </c>
      <c r="K88" s="208"/>
    </row>
    <row r="89" spans="2:11" ht="15" customHeight="1">
      <c r="B89" s="217"/>
      <c r="C89" s="196" t="s">
        <v>594</v>
      </c>
      <c r="D89" s="196"/>
      <c r="E89" s="196"/>
      <c r="F89" s="216" t="s">
        <v>577</v>
      </c>
      <c r="G89" s="215"/>
      <c r="H89" s="196" t="s">
        <v>595</v>
      </c>
      <c r="I89" s="196" t="s">
        <v>573</v>
      </c>
      <c r="J89" s="196">
        <v>20</v>
      </c>
      <c r="K89" s="208"/>
    </row>
    <row r="90" spans="2:11" ht="15" customHeight="1">
      <c r="B90" s="217"/>
      <c r="C90" s="196" t="s">
        <v>596</v>
      </c>
      <c r="D90" s="196"/>
      <c r="E90" s="196"/>
      <c r="F90" s="216" t="s">
        <v>577</v>
      </c>
      <c r="G90" s="215"/>
      <c r="H90" s="196" t="s">
        <v>597</v>
      </c>
      <c r="I90" s="196" t="s">
        <v>573</v>
      </c>
      <c r="J90" s="196">
        <v>50</v>
      </c>
      <c r="K90" s="208"/>
    </row>
    <row r="91" spans="2:11" ht="15" customHeight="1">
      <c r="B91" s="217"/>
      <c r="C91" s="196" t="s">
        <v>598</v>
      </c>
      <c r="D91" s="196"/>
      <c r="E91" s="196"/>
      <c r="F91" s="216" t="s">
        <v>577</v>
      </c>
      <c r="G91" s="215"/>
      <c r="H91" s="196" t="s">
        <v>598</v>
      </c>
      <c r="I91" s="196" t="s">
        <v>573</v>
      </c>
      <c r="J91" s="196">
        <v>50</v>
      </c>
      <c r="K91" s="208"/>
    </row>
    <row r="92" spans="2:11" ht="15" customHeight="1">
      <c r="B92" s="217"/>
      <c r="C92" s="196" t="s">
        <v>599</v>
      </c>
      <c r="D92" s="196"/>
      <c r="E92" s="196"/>
      <c r="F92" s="216" t="s">
        <v>577</v>
      </c>
      <c r="G92" s="215"/>
      <c r="H92" s="196" t="s">
        <v>600</v>
      </c>
      <c r="I92" s="196" t="s">
        <v>573</v>
      </c>
      <c r="J92" s="196">
        <v>255</v>
      </c>
      <c r="K92" s="208"/>
    </row>
    <row r="93" spans="2:11" ht="15" customHeight="1">
      <c r="B93" s="217"/>
      <c r="C93" s="196" t="s">
        <v>601</v>
      </c>
      <c r="D93" s="196"/>
      <c r="E93" s="196"/>
      <c r="F93" s="216" t="s">
        <v>571</v>
      </c>
      <c r="G93" s="215"/>
      <c r="H93" s="196" t="s">
        <v>602</v>
      </c>
      <c r="I93" s="196" t="s">
        <v>603</v>
      </c>
      <c r="J93" s="196"/>
      <c r="K93" s="208"/>
    </row>
    <row r="94" spans="2:11" ht="15" customHeight="1">
      <c r="B94" s="217"/>
      <c r="C94" s="196" t="s">
        <v>604</v>
      </c>
      <c r="D94" s="196"/>
      <c r="E94" s="196"/>
      <c r="F94" s="216" t="s">
        <v>571</v>
      </c>
      <c r="G94" s="215"/>
      <c r="H94" s="196" t="s">
        <v>605</v>
      </c>
      <c r="I94" s="196" t="s">
        <v>606</v>
      </c>
      <c r="J94" s="196"/>
      <c r="K94" s="208"/>
    </row>
    <row r="95" spans="2:11" ht="15" customHeight="1">
      <c r="B95" s="217"/>
      <c r="C95" s="196" t="s">
        <v>607</v>
      </c>
      <c r="D95" s="196"/>
      <c r="E95" s="196"/>
      <c r="F95" s="216" t="s">
        <v>571</v>
      </c>
      <c r="G95" s="215"/>
      <c r="H95" s="196" t="s">
        <v>607</v>
      </c>
      <c r="I95" s="196" t="s">
        <v>606</v>
      </c>
      <c r="J95" s="196"/>
      <c r="K95" s="208"/>
    </row>
    <row r="96" spans="2:11" ht="15" customHeight="1">
      <c r="B96" s="217"/>
      <c r="C96" s="196" t="s">
        <v>35</v>
      </c>
      <c r="D96" s="196"/>
      <c r="E96" s="196"/>
      <c r="F96" s="216" t="s">
        <v>571</v>
      </c>
      <c r="G96" s="215"/>
      <c r="H96" s="196" t="s">
        <v>608</v>
      </c>
      <c r="I96" s="196" t="s">
        <v>606</v>
      </c>
      <c r="J96" s="196"/>
      <c r="K96" s="208"/>
    </row>
    <row r="97" spans="2:11" ht="15" customHeight="1">
      <c r="B97" s="217"/>
      <c r="C97" s="196" t="s">
        <v>45</v>
      </c>
      <c r="D97" s="196"/>
      <c r="E97" s="196"/>
      <c r="F97" s="216" t="s">
        <v>571</v>
      </c>
      <c r="G97" s="215"/>
      <c r="H97" s="196" t="s">
        <v>609</v>
      </c>
      <c r="I97" s="196" t="s">
        <v>606</v>
      </c>
      <c r="J97" s="196"/>
      <c r="K97" s="208"/>
    </row>
    <row r="98" spans="2:11" ht="15" customHeight="1">
      <c r="B98" s="220"/>
      <c r="C98" s="221"/>
      <c r="D98" s="221"/>
      <c r="E98" s="221"/>
      <c r="F98" s="221"/>
      <c r="G98" s="221"/>
      <c r="H98" s="221"/>
      <c r="I98" s="221"/>
      <c r="J98" s="221"/>
      <c r="K98" s="222"/>
    </row>
    <row r="99" spans="2:11" ht="18.75" customHeight="1">
      <c r="B99" s="223"/>
      <c r="C99" s="224"/>
      <c r="D99" s="224"/>
      <c r="E99" s="224"/>
      <c r="F99" s="224"/>
      <c r="G99" s="224"/>
      <c r="H99" s="224"/>
      <c r="I99" s="224"/>
      <c r="J99" s="224"/>
      <c r="K99" s="223"/>
    </row>
    <row r="100" spans="2:11" ht="18.75" customHeight="1">
      <c r="B100" s="203"/>
      <c r="C100" s="203"/>
      <c r="D100" s="203"/>
      <c r="E100" s="203"/>
      <c r="F100" s="203"/>
      <c r="G100" s="203"/>
      <c r="H100" s="203"/>
      <c r="I100" s="203"/>
      <c r="J100" s="203"/>
      <c r="K100" s="203"/>
    </row>
    <row r="101" spans="2:11" ht="7.5" customHeight="1">
      <c r="B101" s="204"/>
      <c r="C101" s="205"/>
      <c r="D101" s="205"/>
      <c r="E101" s="205"/>
      <c r="F101" s="205"/>
      <c r="G101" s="205"/>
      <c r="H101" s="205"/>
      <c r="I101" s="205"/>
      <c r="J101" s="205"/>
      <c r="K101" s="206"/>
    </row>
    <row r="102" spans="2:11" ht="45" customHeight="1">
      <c r="B102" s="207"/>
      <c r="C102" s="307" t="s">
        <v>610</v>
      </c>
      <c r="D102" s="307"/>
      <c r="E102" s="307"/>
      <c r="F102" s="307"/>
      <c r="G102" s="307"/>
      <c r="H102" s="307"/>
      <c r="I102" s="307"/>
      <c r="J102" s="307"/>
      <c r="K102" s="208"/>
    </row>
    <row r="103" spans="2:11" ht="17.25" customHeight="1">
      <c r="B103" s="207"/>
      <c r="C103" s="209" t="s">
        <v>565</v>
      </c>
      <c r="D103" s="209"/>
      <c r="E103" s="209"/>
      <c r="F103" s="209" t="s">
        <v>566</v>
      </c>
      <c r="G103" s="210"/>
      <c r="H103" s="209" t="s">
        <v>51</v>
      </c>
      <c r="I103" s="209" t="s">
        <v>54</v>
      </c>
      <c r="J103" s="209" t="s">
        <v>567</v>
      </c>
      <c r="K103" s="208"/>
    </row>
    <row r="104" spans="2:11" ht="17.25" customHeight="1">
      <c r="B104" s="207"/>
      <c r="C104" s="211" t="s">
        <v>568</v>
      </c>
      <c r="D104" s="211"/>
      <c r="E104" s="211"/>
      <c r="F104" s="212" t="s">
        <v>569</v>
      </c>
      <c r="G104" s="213"/>
      <c r="H104" s="211"/>
      <c r="I104" s="211"/>
      <c r="J104" s="211" t="s">
        <v>570</v>
      </c>
      <c r="K104" s="208"/>
    </row>
    <row r="105" spans="2:11" ht="5.25" customHeight="1">
      <c r="B105" s="207"/>
      <c r="C105" s="209"/>
      <c r="D105" s="209"/>
      <c r="E105" s="209"/>
      <c r="F105" s="209"/>
      <c r="G105" s="225"/>
      <c r="H105" s="209"/>
      <c r="I105" s="209"/>
      <c r="J105" s="209"/>
      <c r="K105" s="208"/>
    </row>
    <row r="106" spans="2:11" ht="15" customHeight="1">
      <c r="B106" s="207"/>
      <c r="C106" s="196" t="s">
        <v>50</v>
      </c>
      <c r="D106" s="214"/>
      <c r="E106" s="214"/>
      <c r="F106" s="216" t="s">
        <v>571</v>
      </c>
      <c r="G106" s="225"/>
      <c r="H106" s="196" t="s">
        <v>611</v>
      </c>
      <c r="I106" s="196" t="s">
        <v>573</v>
      </c>
      <c r="J106" s="196">
        <v>20</v>
      </c>
      <c r="K106" s="208"/>
    </row>
    <row r="107" spans="2:11" ht="15" customHeight="1">
      <c r="B107" s="207"/>
      <c r="C107" s="196" t="s">
        <v>574</v>
      </c>
      <c r="D107" s="196"/>
      <c r="E107" s="196"/>
      <c r="F107" s="216" t="s">
        <v>571</v>
      </c>
      <c r="G107" s="196"/>
      <c r="H107" s="196" t="s">
        <v>611</v>
      </c>
      <c r="I107" s="196" t="s">
        <v>573</v>
      </c>
      <c r="J107" s="196">
        <v>120</v>
      </c>
      <c r="K107" s="208"/>
    </row>
    <row r="108" spans="2:11" ht="15" customHeight="1">
      <c r="B108" s="217"/>
      <c r="C108" s="196" t="s">
        <v>576</v>
      </c>
      <c r="D108" s="196"/>
      <c r="E108" s="196"/>
      <c r="F108" s="216" t="s">
        <v>577</v>
      </c>
      <c r="G108" s="196"/>
      <c r="H108" s="196" t="s">
        <v>611</v>
      </c>
      <c r="I108" s="196" t="s">
        <v>573</v>
      </c>
      <c r="J108" s="196">
        <v>50</v>
      </c>
      <c r="K108" s="208"/>
    </row>
    <row r="109" spans="2:11" ht="15" customHeight="1">
      <c r="B109" s="217"/>
      <c r="C109" s="196" t="s">
        <v>579</v>
      </c>
      <c r="D109" s="196"/>
      <c r="E109" s="196"/>
      <c r="F109" s="216" t="s">
        <v>571</v>
      </c>
      <c r="G109" s="196"/>
      <c r="H109" s="196" t="s">
        <v>611</v>
      </c>
      <c r="I109" s="196" t="s">
        <v>581</v>
      </c>
      <c r="J109" s="196"/>
      <c r="K109" s="208"/>
    </row>
    <row r="110" spans="2:11" ht="15" customHeight="1">
      <c r="B110" s="217"/>
      <c r="C110" s="196" t="s">
        <v>590</v>
      </c>
      <c r="D110" s="196"/>
      <c r="E110" s="196"/>
      <c r="F110" s="216" t="s">
        <v>577</v>
      </c>
      <c r="G110" s="196"/>
      <c r="H110" s="196" t="s">
        <v>611</v>
      </c>
      <c r="I110" s="196" t="s">
        <v>573</v>
      </c>
      <c r="J110" s="196">
        <v>50</v>
      </c>
      <c r="K110" s="208"/>
    </row>
    <row r="111" spans="2:11" ht="15" customHeight="1">
      <c r="B111" s="217"/>
      <c r="C111" s="196" t="s">
        <v>598</v>
      </c>
      <c r="D111" s="196"/>
      <c r="E111" s="196"/>
      <c r="F111" s="216" t="s">
        <v>577</v>
      </c>
      <c r="G111" s="196"/>
      <c r="H111" s="196" t="s">
        <v>611</v>
      </c>
      <c r="I111" s="196" t="s">
        <v>573</v>
      </c>
      <c r="J111" s="196">
        <v>50</v>
      </c>
      <c r="K111" s="208"/>
    </row>
    <row r="112" spans="2:11" ht="15" customHeight="1">
      <c r="B112" s="217"/>
      <c r="C112" s="196" t="s">
        <v>596</v>
      </c>
      <c r="D112" s="196"/>
      <c r="E112" s="196"/>
      <c r="F112" s="216" t="s">
        <v>577</v>
      </c>
      <c r="G112" s="196"/>
      <c r="H112" s="196" t="s">
        <v>611</v>
      </c>
      <c r="I112" s="196" t="s">
        <v>573</v>
      </c>
      <c r="J112" s="196">
        <v>50</v>
      </c>
      <c r="K112" s="208"/>
    </row>
    <row r="113" spans="2:11" ht="15" customHeight="1">
      <c r="B113" s="217"/>
      <c r="C113" s="196" t="s">
        <v>50</v>
      </c>
      <c r="D113" s="196"/>
      <c r="E113" s="196"/>
      <c r="F113" s="216" t="s">
        <v>571</v>
      </c>
      <c r="G113" s="196"/>
      <c r="H113" s="196" t="s">
        <v>612</v>
      </c>
      <c r="I113" s="196" t="s">
        <v>573</v>
      </c>
      <c r="J113" s="196">
        <v>20</v>
      </c>
      <c r="K113" s="208"/>
    </row>
    <row r="114" spans="2:11" ht="15" customHeight="1">
      <c r="B114" s="217"/>
      <c r="C114" s="196" t="s">
        <v>613</v>
      </c>
      <c r="D114" s="196"/>
      <c r="E114" s="196"/>
      <c r="F114" s="216" t="s">
        <v>571</v>
      </c>
      <c r="G114" s="196"/>
      <c r="H114" s="196" t="s">
        <v>614</v>
      </c>
      <c r="I114" s="196" t="s">
        <v>573</v>
      </c>
      <c r="J114" s="196">
        <v>120</v>
      </c>
      <c r="K114" s="208"/>
    </row>
    <row r="115" spans="2:11" ht="15" customHeight="1">
      <c r="B115" s="217"/>
      <c r="C115" s="196" t="s">
        <v>35</v>
      </c>
      <c r="D115" s="196"/>
      <c r="E115" s="196"/>
      <c r="F115" s="216" t="s">
        <v>571</v>
      </c>
      <c r="G115" s="196"/>
      <c r="H115" s="196" t="s">
        <v>615</v>
      </c>
      <c r="I115" s="196" t="s">
        <v>606</v>
      </c>
      <c r="J115" s="196"/>
      <c r="K115" s="208"/>
    </row>
    <row r="116" spans="2:11" ht="15" customHeight="1">
      <c r="B116" s="217"/>
      <c r="C116" s="196" t="s">
        <v>45</v>
      </c>
      <c r="D116" s="196"/>
      <c r="E116" s="196"/>
      <c r="F116" s="216" t="s">
        <v>571</v>
      </c>
      <c r="G116" s="196"/>
      <c r="H116" s="196" t="s">
        <v>616</v>
      </c>
      <c r="I116" s="196" t="s">
        <v>606</v>
      </c>
      <c r="J116" s="196"/>
      <c r="K116" s="208"/>
    </row>
    <row r="117" spans="2:11" ht="15" customHeight="1">
      <c r="B117" s="217"/>
      <c r="C117" s="196" t="s">
        <v>54</v>
      </c>
      <c r="D117" s="196"/>
      <c r="E117" s="196"/>
      <c r="F117" s="216" t="s">
        <v>571</v>
      </c>
      <c r="G117" s="196"/>
      <c r="H117" s="196" t="s">
        <v>617</v>
      </c>
      <c r="I117" s="196" t="s">
        <v>618</v>
      </c>
      <c r="J117" s="196"/>
      <c r="K117" s="208"/>
    </row>
    <row r="118" spans="2:11" ht="15" customHeight="1">
      <c r="B118" s="220"/>
      <c r="C118" s="226"/>
      <c r="D118" s="226"/>
      <c r="E118" s="226"/>
      <c r="F118" s="226"/>
      <c r="G118" s="226"/>
      <c r="H118" s="226"/>
      <c r="I118" s="226"/>
      <c r="J118" s="226"/>
      <c r="K118" s="222"/>
    </row>
    <row r="119" spans="2:11" ht="18.75" customHeight="1">
      <c r="B119" s="227"/>
      <c r="C119" s="193"/>
      <c r="D119" s="193"/>
      <c r="E119" s="193"/>
      <c r="F119" s="228"/>
      <c r="G119" s="193"/>
      <c r="H119" s="193"/>
      <c r="I119" s="193"/>
      <c r="J119" s="193"/>
      <c r="K119" s="227"/>
    </row>
    <row r="120" spans="2:11" ht="18.75" customHeight="1">
      <c r="B120" s="203"/>
      <c r="C120" s="203"/>
      <c r="D120" s="203"/>
      <c r="E120" s="203"/>
      <c r="F120" s="203"/>
      <c r="G120" s="203"/>
      <c r="H120" s="203"/>
      <c r="I120" s="203"/>
      <c r="J120" s="203"/>
      <c r="K120" s="203"/>
    </row>
    <row r="121" spans="2:11" ht="7.5" customHeight="1">
      <c r="B121" s="229"/>
      <c r="C121" s="230"/>
      <c r="D121" s="230"/>
      <c r="E121" s="230"/>
      <c r="F121" s="230"/>
      <c r="G121" s="230"/>
      <c r="H121" s="230"/>
      <c r="I121" s="230"/>
      <c r="J121" s="230"/>
      <c r="K121" s="231"/>
    </row>
    <row r="122" spans="2:11" ht="45" customHeight="1">
      <c r="B122" s="232"/>
      <c r="C122" s="305" t="s">
        <v>619</v>
      </c>
      <c r="D122" s="305"/>
      <c r="E122" s="305"/>
      <c r="F122" s="305"/>
      <c r="G122" s="305"/>
      <c r="H122" s="305"/>
      <c r="I122" s="305"/>
      <c r="J122" s="305"/>
      <c r="K122" s="233"/>
    </row>
    <row r="123" spans="2:11" ht="17.25" customHeight="1">
      <c r="B123" s="234"/>
      <c r="C123" s="209" t="s">
        <v>565</v>
      </c>
      <c r="D123" s="209"/>
      <c r="E123" s="209"/>
      <c r="F123" s="209" t="s">
        <v>566</v>
      </c>
      <c r="G123" s="210"/>
      <c r="H123" s="209" t="s">
        <v>51</v>
      </c>
      <c r="I123" s="209" t="s">
        <v>54</v>
      </c>
      <c r="J123" s="209" t="s">
        <v>567</v>
      </c>
      <c r="K123" s="235"/>
    </row>
    <row r="124" spans="2:11" ht="17.25" customHeight="1">
      <c r="B124" s="234"/>
      <c r="C124" s="211" t="s">
        <v>568</v>
      </c>
      <c r="D124" s="211"/>
      <c r="E124" s="211"/>
      <c r="F124" s="212" t="s">
        <v>569</v>
      </c>
      <c r="G124" s="213"/>
      <c r="H124" s="211"/>
      <c r="I124" s="211"/>
      <c r="J124" s="211" t="s">
        <v>570</v>
      </c>
      <c r="K124" s="235"/>
    </row>
    <row r="125" spans="2:11" ht="5.25" customHeight="1">
      <c r="B125" s="236"/>
      <c r="C125" s="214"/>
      <c r="D125" s="214"/>
      <c r="E125" s="214"/>
      <c r="F125" s="214"/>
      <c r="G125" s="196"/>
      <c r="H125" s="214"/>
      <c r="I125" s="214"/>
      <c r="J125" s="214"/>
      <c r="K125" s="237"/>
    </row>
    <row r="126" spans="2:11" ht="15" customHeight="1">
      <c r="B126" s="236"/>
      <c r="C126" s="196" t="s">
        <v>574</v>
      </c>
      <c r="D126" s="214"/>
      <c r="E126" s="214"/>
      <c r="F126" s="216" t="s">
        <v>571</v>
      </c>
      <c r="G126" s="196"/>
      <c r="H126" s="196" t="s">
        <v>611</v>
      </c>
      <c r="I126" s="196" t="s">
        <v>573</v>
      </c>
      <c r="J126" s="196">
        <v>120</v>
      </c>
      <c r="K126" s="238"/>
    </row>
    <row r="127" spans="2:11" ht="15" customHeight="1">
      <c r="B127" s="236"/>
      <c r="C127" s="196" t="s">
        <v>620</v>
      </c>
      <c r="D127" s="196"/>
      <c r="E127" s="196"/>
      <c r="F127" s="216" t="s">
        <v>571</v>
      </c>
      <c r="G127" s="196"/>
      <c r="H127" s="196" t="s">
        <v>621</v>
      </c>
      <c r="I127" s="196" t="s">
        <v>573</v>
      </c>
      <c r="J127" s="196" t="s">
        <v>622</v>
      </c>
      <c r="K127" s="238"/>
    </row>
    <row r="128" spans="2:11" ht="15" customHeight="1">
      <c r="B128" s="236"/>
      <c r="C128" s="196" t="s">
        <v>519</v>
      </c>
      <c r="D128" s="196"/>
      <c r="E128" s="196"/>
      <c r="F128" s="216" t="s">
        <v>571</v>
      </c>
      <c r="G128" s="196"/>
      <c r="H128" s="196" t="s">
        <v>623</v>
      </c>
      <c r="I128" s="196" t="s">
        <v>573</v>
      </c>
      <c r="J128" s="196" t="s">
        <v>622</v>
      </c>
      <c r="K128" s="238"/>
    </row>
    <row r="129" spans="2:11" ht="15" customHeight="1">
      <c r="B129" s="236"/>
      <c r="C129" s="196" t="s">
        <v>582</v>
      </c>
      <c r="D129" s="196"/>
      <c r="E129" s="196"/>
      <c r="F129" s="216" t="s">
        <v>577</v>
      </c>
      <c r="G129" s="196"/>
      <c r="H129" s="196" t="s">
        <v>583</v>
      </c>
      <c r="I129" s="196" t="s">
        <v>573</v>
      </c>
      <c r="J129" s="196">
        <v>15</v>
      </c>
      <c r="K129" s="238"/>
    </row>
    <row r="130" spans="2:11" ht="15" customHeight="1">
      <c r="B130" s="236"/>
      <c r="C130" s="218" t="s">
        <v>584</v>
      </c>
      <c r="D130" s="218"/>
      <c r="E130" s="218"/>
      <c r="F130" s="219" t="s">
        <v>577</v>
      </c>
      <c r="G130" s="218"/>
      <c r="H130" s="218" t="s">
        <v>585</v>
      </c>
      <c r="I130" s="218" t="s">
        <v>573</v>
      </c>
      <c r="J130" s="218">
        <v>15</v>
      </c>
      <c r="K130" s="238"/>
    </row>
    <row r="131" spans="2:11" ht="15" customHeight="1">
      <c r="B131" s="236"/>
      <c r="C131" s="218" t="s">
        <v>586</v>
      </c>
      <c r="D131" s="218"/>
      <c r="E131" s="218"/>
      <c r="F131" s="219" t="s">
        <v>577</v>
      </c>
      <c r="G131" s="218"/>
      <c r="H131" s="218" t="s">
        <v>587</v>
      </c>
      <c r="I131" s="218" t="s">
        <v>573</v>
      </c>
      <c r="J131" s="218">
        <v>20</v>
      </c>
      <c r="K131" s="238"/>
    </row>
    <row r="132" spans="2:11" ht="15" customHeight="1">
      <c r="B132" s="236"/>
      <c r="C132" s="218" t="s">
        <v>588</v>
      </c>
      <c r="D132" s="218"/>
      <c r="E132" s="218"/>
      <c r="F132" s="219" t="s">
        <v>577</v>
      </c>
      <c r="G132" s="218"/>
      <c r="H132" s="218" t="s">
        <v>589</v>
      </c>
      <c r="I132" s="218" t="s">
        <v>573</v>
      </c>
      <c r="J132" s="218">
        <v>20</v>
      </c>
      <c r="K132" s="238"/>
    </row>
    <row r="133" spans="2:11" ht="15" customHeight="1">
      <c r="B133" s="236"/>
      <c r="C133" s="196" t="s">
        <v>576</v>
      </c>
      <c r="D133" s="196"/>
      <c r="E133" s="196"/>
      <c r="F133" s="216" t="s">
        <v>577</v>
      </c>
      <c r="G133" s="196"/>
      <c r="H133" s="196" t="s">
        <v>611</v>
      </c>
      <c r="I133" s="196" t="s">
        <v>573</v>
      </c>
      <c r="J133" s="196">
        <v>50</v>
      </c>
      <c r="K133" s="238"/>
    </row>
    <row r="134" spans="2:11" ht="15" customHeight="1">
      <c r="B134" s="236"/>
      <c r="C134" s="196" t="s">
        <v>590</v>
      </c>
      <c r="D134" s="196"/>
      <c r="E134" s="196"/>
      <c r="F134" s="216" t="s">
        <v>577</v>
      </c>
      <c r="G134" s="196"/>
      <c r="H134" s="196" t="s">
        <v>611</v>
      </c>
      <c r="I134" s="196" t="s">
        <v>573</v>
      </c>
      <c r="J134" s="196">
        <v>50</v>
      </c>
      <c r="K134" s="238"/>
    </row>
    <row r="135" spans="2:11" ht="15" customHeight="1">
      <c r="B135" s="236"/>
      <c r="C135" s="196" t="s">
        <v>596</v>
      </c>
      <c r="D135" s="196"/>
      <c r="E135" s="196"/>
      <c r="F135" s="216" t="s">
        <v>577</v>
      </c>
      <c r="G135" s="196"/>
      <c r="H135" s="196" t="s">
        <v>611</v>
      </c>
      <c r="I135" s="196" t="s">
        <v>573</v>
      </c>
      <c r="J135" s="196">
        <v>50</v>
      </c>
      <c r="K135" s="238"/>
    </row>
    <row r="136" spans="2:11" ht="15" customHeight="1">
      <c r="B136" s="236"/>
      <c r="C136" s="196" t="s">
        <v>598</v>
      </c>
      <c r="D136" s="196"/>
      <c r="E136" s="196"/>
      <c r="F136" s="216" t="s">
        <v>577</v>
      </c>
      <c r="G136" s="196"/>
      <c r="H136" s="196" t="s">
        <v>611</v>
      </c>
      <c r="I136" s="196" t="s">
        <v>573</v>
      </c>
      <c r="J136" s="196">
        <v>50</v>
      </c>
      <c r="K136" s="238"/>
    </row>
    <row r="137" spans="2:11" ht="15" customHeight="1">
      <c r="B137" s="236"/>
      <c r="C137" s="196" t="s">
        <v>599</v>
      </c>
      <c r="D137" s="196"/>
      <c r="E137" s="196"/>
      <c r="F137" s="216" t="s">
        <v>577</v>
      </c>
      <c r="G137" s="196"/>
      <c r="H137" s="196" t="s">
        <v>624</v>
      </c>
      <c r="I137" s="196" t="s">
        <v>573</v>
      </c>
      <c r="J137" s="196">
        <v>255</v>
      </c>
      <c r="K137" s="238"/>
    </row>
    <row r="138" spans="2:11" ht="15" customHeight="1">
      <c r="B138" s="236"/>
      <c r="C138" s="196" t="s">
        <v>601</v>
      </c>
      <c r="D138" s="196"/>
      <c r="E138" s="196"/>
      <c r="F138" s="216" t="s">
        <v>571</v>
      </c>
      <c r="G138" s="196"/>
      <c r="H138" s="196" t="s">
        <v>625</v>
      </c>
      <c r="I138" s="196" t="s">
        <v>603</v>
      </c>
      <c r="J138" s="196"/>
      <c r="K138" s="238"/>
    </row>
    <row r="139" spans="2:11" ht="15" customHeight="1">
      <c r="B139" s="236"/>
      <c r="C139" s="196" t="s">
        <v>604</v>
      </c>
      <c r="D139" s="196"/>
      <c r="E139" s="196"/>
      <c r="F139" s="216" t="s">
        <v>571</v>
      </c>
      <c r="G139" s="196"/>
      <c r="H139" s="196" t="s">
        <v>626</v>
      </c>
      <c r="I139" s="196" t="s">
        <v>606</v>
      </c>
      <c r="J139" s="196"/>
      <c r="K139" s="238"/>
    </row>
    <row r="140" spans="2:11" ht="15" customHeight="1">
      <c r="B140" s="236"/>
      <c r="C140" s="196" t="s">
        <v>607</v>
      </c>
      <c r="D140" s="196"/>
      <c r="E140" s="196"/>
      <c r="F140" s="216" t="s">
        <v>571</v>
      </c>
      <c r="G140" s="196"/>
      <c r="H140" s="196" t="s">
        <v>607</v>
      </c>
      <c r="I140" s="196" t="s">
        <v>606</v>
      </c>
      <c r="J140" s="196"/>
      <c r="K140" s="238"/>
    </row>
    <row r="141" spans="2:11" ht="15" customHeight="1">
      <c r="B141" s="236"/>
      <c r="C141" s="196" t="s">
        <v>35</v>
      </c>
      <c r="D141" s="196"/>
      <c r="E141" s="196"/>
      <c r="F141" s="216" t="s">
        <v>571</v>
      </c>
      <c r="G141" s="196"/>
      <c r="H141" s="196" t="s">
        <v>627</v>
      </c>
      <c r="I141" s="196" t="s">
        <v>606</v>
      </c>
      <c r="J141" s="196"/>
      <c r="K141" s="238"/>
    </row>
    <row r="142" spans="2:11" ht="15" customHeight="1">
      <c r="B142" s="236"/>
      <c r="C142" s="196" t="s">
        <v>628</v>
      </c>
      <c r="D142" s="196"/>
      <c r="E142" s="196"/>
      <c r="F142" s="216" t="s">
        <v>571</v>
      </c>
      <c r="G142" s="196"/>
      <c r="H142" s="196" t="s">
        <v>629</v>
      </c>
      <c r="I142" s="196" t="s">
        <v>606</v>
      </c>
      <c r="J142" s="196"/>
      <c r="K142" s="238"/>
    </row>
    <row r="143" spans="2:11" ht="15" customHeight="1">
      <c r="B143" s="239"/>
      <c r="C143" s="240"/>
      <c r="D143" s="240"/>
      <c r="E143" s="240"/>
      <c r="F143" s="240"/>
      <c r="G143" s="240"/>
      <c r="H143" s="240"/>
      <c r="I143" s="240"/>
      <c r="J143" s="240"/>
      <c r="K143" s="241"/>
    </row>
    <row r="144" spans="2:11" ht="18.75" customHeight="1">
      <c r="B144" s="193"/>
      <c r="C144" s="193"/>
      <c r="D144" s="193"/>
      <c r="E144" s="193"/>
      <c r="F144" s="228"/>
      <c r="G144" s="193"/>
      <c r="H144" s="193"/>
      <c r="I144" s="193"/>
      <c r="J144" s="193"/>
      <c r="K144" s="193"/>
    </row>
    <row r="145" spans="2:11" ht="18.75" customHeight="1">
      <c r="B145" s="203"/>
      <c r="C145" s="203"/>
      <c r="D145" s="203"/>
      <c r="E145" s="203"/>
      <c r="F145" s="203"/>
      <c r="G145" s="203"/>
      <c r="H145" s="203"/>
      <c r="I145" s="203"/>
      <c r="J145" s="203"/>
      <c r="K145" s="203"/>
    </row>
    <row r="146" spans="2:11" ht="7.5" customHeight="1">
      <c r="B146" s="204"/>
      <c r="C146" s="205"/>
      <c r="D146" s="205"/>
      <c r="E146" s="205"/>
      <c r="F146" s="205"/>
      <c r="G146" s="205"/>
      <c r="H146" s="205"/>
      <c r="I146" s="205"/>
      <c r="J146" s="205"/>
      <c r="K146" s="206"/>
    </row>
    <row r="147" spans="2:11" ht="45" customHeight="1">
      <c r="B147" s="207"/>
      <c r="C147" s="307" t="s">
        <v>630</v>
      </c>
      <c r="D147" s="307"/>
      <c r="E147" s="307"/>
      <c r="F147" s="307"/>
      <c r="G147" s="307"/>
      <c r="H147" s="307"/>
      <c r="I147" s="307"/>
      <c r="J147" s="307"/>
      <c r="K147" s="208"/>
    </row>
    <row r="148" spans="2:11" ht="17.25" customHeight="1">
      <c r="B148" s="207"/>
      <c r="C148" s="209" t="s">
        <v>565</v>
      </c>
      <c r="D148" s="209"/>
      <c r="E148" s="209"/>
      <c r="F148" s="209" t="s">
        <v>566</v>
      </c>
      <c r="G148" s="210"/>
      <c r="H148" s="209" t="s">
        <v>51</v>
      </c>
      <c r="I148" s="209" t="s">
        <v>54</v>
      </c>
      <c r="J148" s="209" t="s">
        <v>567</v>
      </c>
      <c r="K148" s="208"/>
    </row>
    <row r="149" spans="2:11" ht="17.25" customHeight="1">
      <c r="B149" s="207"/>
      <c r="C149" s="211" t="s">
        <v>568</v>
      </c>
      <c r="D149" s="211"/>
      <c r="E149" s="211"/>
      <c r="F149" s="212" t="s">
        <v>569</v>
      </c>
      <c r="G149" s="213"/>
      <c r="H149" s="211"/>
      <c r="I149" s="211"/>
      <c r="J149" s="211" t="s">
        <v>570</v>
      </c>
      <c r="K149" s="208"/>
    </row>
    <row r="150" spans="2:11" ht="5.25" customHeight="1">
      <c r="B150" s="217"/>
      <c r="C150" s="214"/>
      <c r="D150" s="214"/>
      <c r="E150" s="214"/>
      <c r="F150" s="214"/>
      <c r="G150" s="215"/>
      <c r="H150" s="214"/>
      <c r="I150" s="214"/>
      <c r="J150" s="214"/>
      <c r="K150" s="238"/>
    </row>
    <row r="151" spans="2:11" ht="15" customHeight="1">
      <c r="B151" s="217"/>
      <c r="C151" s="242" t="s">
        <v>574</v>
      </c>
      <c r="D151" s="196"/>
      <c r="E151" s="196"/>
      <c r="F151" s="243" t="s">
        <v>571</v>
      </c>
      <c r="G151" s="196"/>
      <c r="H151" s="242" t="s">
        <v>611</v>
      </c>
      <c r="I151" s="242" t="s">
        <v>573</v>
      </c>
      <c r="J151" s="242">
        <v>120</v>
      </c>
      <c r="K151" s="238"/>
    </row>
    <row r="152" spans="2:11" ht="15" customHeight="1">
      <c r="B152" s="217"/>
      <c r="C152" s="242" t="s">
        <v>620</v>
      </c>
      <c r="D152" s="196"/>
      <c r="E152" s="196"/>
      <c r="F152" s="243" t="s">
        <v>571</v>
      </c>
      <c r="G152" s="196"/>
      <c r="H152" s="242" t="s">
        <v>631</v>
      </c>
      <c r="I152" s="242" t="s">
        <v>573</v>
      </c>
      <c r="J152" s="242" t="s">
        <v>622</v>
      </c>
      <c r="K152" s="238"/>
    </row>
    <row r="153" spans="2:11" ht="15" customHeight="1">
      <c r="B153" s="217"/>
      <c r="C153" s="242" t="s">
        <v>519</v>
      </c>
      <c r="D153" s="196"/>
      <c r="E153" s="196"/>
      <c r="F153" s="243" t="s">
        <v>571</v>
      </c>
      <c r="G153" s="196"/>
      <c r="H153" s="242" t="s">
        <v>632</v>
      </c>
      <c r="I153" s="242" t="s">
        <v>573</v>
      </c>
      <c r="J153" s="242" t="s">
        <v>622</v>
      </c>
      <c r="K153" s="238"/>
    </row>
    <row r="154" spans="2:11" ht="15" customHeight="1">
      <c r="B154" s="217"/>
      <c r="C154" s="242" t="s">
        <v>576</v>
      </c>
      <c r="D154" s="196"/>
      <c r="E154" s="196"/>
      <c r="F154" s="243" t="s">
        <v>577</v>
      </c>
      <c r="G154" s="196"/>
      <c r="H154" s="242" t="s">
        <v>611</v>
      </c>
      <c r="I154" s="242" t="s">
        <v>573</v>
      </c>
      <c r="J154" s="242">
        <v>50</v>
      </c>
      <c r="K154" s="238"/>
    </row>
    <row r="155" spans="2:11" ht="15" customHeight="1">
      <c r="B155" s="217"/>
      <c r="C155" s="242" t="s">
        <v>579</v>
      </c>
      <c r="D155" s="196"/>
      <c r="E155" s="196"/>
      <c r="F155" s="243" t="s">
        <v>571</v>
      </c>
      <c r="G155" s="196"/>
      <c r="H155" s="242" t="s">
        <v>611</v>
      </c>
      <c r="I155" s="242" t="s">
        <v>581</v>
      </c>
      <c r="J155" s="242"/>
      <c r="K155" s="238"/>
    </row>
    <row r="156" spans="2:11" ht="15" customHeight="1">
      <c r="B156" s="217"/>
      <c r="C156" s="242" t="s">
        <v>590</v>
      </c>
      <c r="D156" s="196"/>
      <c r="E156" s="196"/>
      <c r="F156" s="243" t="s">
        <v>577</v>
      </c>
      <c r="G156" s="196"/>
      <c r="H156" s="242" t="s">
        <v>611</v>
      </c>
      <c r="I156" s="242" t="s">
        <v>573</v>
      </c>
      <c r="J156" s="242">
        <v>50</v>
      </c>
      <c r="K156" s="238"/>
    </row>
    <row r="157" spans="2:11" ht="15" customHeight="1">
      <c r="B157" s="217"/>
      <c r="C157" s="242" t="s">
        <v>598</v>
      </c>
      <c r="D157" s="196"/>
      <c r="E157" s="196"/>
      <c r="F157" s="243" t="s">
        <v>577</v>
      </c>
      <c r="G157" s="196"/>
      <c r="H157" s="242" t="s">
        <v>611</v>
      </c>
      <c r="I157" s="242" t="s">
        <v>573</v>
      </c>
      <c r="J157" s="242">
        <v>50</v>
      </c>
      <c r="K157" s="238"/>
    </row>
    <row r="158" spans="2:11" ht="15" customHeight="1">
      <c r="B158" s="217"/>
      <c r="C158" s="242" t="s">
        <v>596</v>
      </c>
      <c r="D158" s="196"/>
      <c r="E158" s="196"/>
      <c r="F158" s="243" t="s">
        <v>577</v>
      </c>
      <c r="G158" s="196"/>
      <c r="H158" s="242" t="s">
        <v>611</v>
      </c>
      <c r="I158" s="242" t="s">
        <v>573</v>
      </c>
      <c r="J158" s="242">
        <v>50</v>
      </c>
      <c r="K158" s="238"/>
    </row>
    <row r="159" spans="2:11" ht="15" customHeight="1">
      <c r="B159" s="217"/>
      <c r="C159" s="242" t="s">
        <v>89</v>
      </c>
      <c r="D159" s="196"/>
      <c r="E159" s="196"/>
      <c r="F159" s="243" t="s">
        <v>571</v>
      </c>
      <c r="G159" s="196"/>
      <c r="H159" s="242" t="s">
        <v>633</v>
      </c>
      <c r="I159" s="242" t="s">
        <v>573</v>
      </c>
      <c r="J159" s="242" t="s">
        <v>634</v>
      </c>
      <c r="K159" s="238"/>
    </row>
    <row r="160" spans="2:11" ht="15" customHeight="1">
      <c r="B160" s="217"/>
      <c r="C160" s="242" t="s">
        <v>635</v>
      </c>
      <c r="D160" s="196"/>
      <c r="E160" s="196"/>
      <c r="F160" s="243" t="s">
        <v>571</v>
      </c>
      <c r="G160" s="196"/>
      <c r="H160" s="242" t="s">
        <v>636</v>
      </c>
      <c r="I160" s="242" t="s">
        <v>606</v>
      </c>
      <c r="J160" s="242"/>
      <c r="K160" s="238"/>
    </row>
    <row r="161" spans="2:11" ht="15" customHeight="1">
      <c r="B161" s="244"/>
      <c r="C161" s="226"/>
      <c r="D161" s="226"/>
      <c r="E161" s="226"/>
      <c r="F161" s="226"/>
      <c r="G161" s="226"/>
      <c r="H161" s="226"/>
      <c r="I161" s="226"/>
      <c r="J161" s="226"/>
      <c r="K161" s="245"/>
    </row>
    <row r="162" spans="2:11" ht="18.75" customHeight="1">
      <c r="B162" s="193"/>
      <c r="C162" s="196"/>
      <c r="D162" s="196"/>
      <c r="E162" s="196"/>
      <c r="F162" s="216"/>
      <c r="G162" s="196"/>
      <c r="H162" s="196"/>
      <c r="I162" s="196"/>
      <c r="J162" s="196"/>
      <c r="K162" s="193"/>
    </row>
    <row r="163" spans="2:11" ht="18.75" customHeight="1">
      <c r="B163" s="203"/>
      <c r="C163" s="203"/>
      <c r="D163" s="203"/>
      <c r="E163" s="203"/>
      <c r="F163" s="203"/>
      <c r="G163" s="203"/>
      <c r="H163" s="203"/>
      <c r="I163" s="203"/>
      <c r="J163" s="203"/>
      <c r="K163" s="203"/>
    </row>
    <row r="164" spans="2:11" ht="7.5" customHeight="1">
      <c r="B164" s="185"/>
      <c r="C164" s="186"/>
      <c r="D164" s="186"/>
      <c r="E164" s="186"/>
      <c r="F164" s="186"/>
      <c r="G164" s="186"/>
      <c r="H164" s="186"/>
      <c r="I164" s="186"/>
      <c r="J164" s="186"/>
      <c r="K164" s="187"/>
    </row>
    <row r="165" spans="2:11" ht="45" customHeight="1">
      <c r="B165" s="188"/>
      <c r="C165" s="305" t="s">
        <v>637</v>
      </c>
      <c r="D165" s="305"/>
      <c r="E165" s="305"/>
      <c r="F165" s="305"/>
      <c r="G165" s="305"/>
      <c r="H165" s="305"/>
      <c r="I165" s="305"/>
      <c r="J165" s="305"/>
      <c r="K165" s="189"/>
    </row>
    <row r="166" spans="2:11" ht="17.25" customHeight="1">
      <c r="B166" s="188"/>
      <c r="C166" s="209" t="s">
        <v>565</v>
      </c>
      <c r="D166" s="209"/>
      <c r="E166" s="209"/>
      <c r="F166" s="209" t="s">
        <v>566</v>
      </c>
      <c r="G166" s="246"/>
      <c r="H166" s="247" t="s">
        <v>51</v>
      </c>
      <c r="I166" s="247" t="s">
        <v>54</v>
      </c>
      <c r="J166" s="209" t="s">
        <v>567</v>
      </c>
      <c r="K166" s="189"/>
    </row>
    <row r="167" spans="2:11" ht="17.25" customHeight="1">
      <c r="B167" s="190"/>
      <c r="C167" s="211" t="s">
        <v>568</v>
      </c>
      <c r="D167" s="211"/>
      <c r="E167" s="211"/>
      <c r="F167" s="212" t="s">
        <v>569</v>
      </c>
      <c r="G167" s="248"/>
      <c r="H167" s="249"/>
      <c r="I167" s="249"/>
      <c r="J167" s="211" t="s">
        <v>570</v>
      </c>
      <c r="K167" s="191"/>
    </row>
    <row r="168" spans="2:11" ht="5.25" customHeight="1">
      <c r="B168" s="217"/>
      <c r="C168" s="214"/>
      <c r="D168" s="214"/>
      <c r="E168" s="214"/>
      <c r="F168" s="214"/>
      <c r="G168" s="215"/>
      <c r="H168" s="214"/>
      <c r="I168" s="214"/>
      <c r="J168" s="214"/>
      <c r="K168" s="238"/>
    </row>
    <row r="169" spans="2:11" ht="15" customHeight="1">
      <c r="B169" s="217"/>
      <c r="C169" s="196" t="s">
        <v>574</v>
      </c>
      <c r="D169" s="196"/>
      <c r="E169" s="196"/>
      <c r="F169" s="216" t="s">
        <v>571</v>
      </c>
      <c r="G169" s="196"/>
      <c r="H169" s="196" t="s">
        <v>611</v>
      </c>
      <c r="I169" s="196" t="s">
        <v>573</v>
      </c>
      <c r="J169" s="196">
        <v>120</v>
      </c>
      <c r="K169" s="238"/>
    </row>
    <row r="170" spans="2:11" ht="15" customHeight="1">
      <c r="B170" s="217"/>
      <c r="C170" s="196" t="s">
        <v>620</v>
      </c>
      <c r="D170" s="196"/>
      <c r="E170" s="196"/>
      <c r="F170" s="216" t="s">
        <v>571</v>
      </c>
      <c r="G170" s="196"/>
      <c r="H170" s="196" t="s">
        <v>621</v>
      </c>
      <c r="I170" s="196" t="s">
        <v>573</v>
      </c>
      <c r="J170" s="196" t="s">
        <v>622</v>
      </c>
      <c r="K170" s="238"/>
    </row>
    <row r="171" spans="2:11" ht="15" customHeight="1">
      <c r="B171" s="217"/>
      <c r="C171" s="196" t="s">
        <v>519</v>
      </c>
      <c r="D171" s="196"/>
      <c r="E171" s="196"/>
      <c r="F171" s="216" t="s">
        <v>571</v>
      </c>
      <c r="G171" s="196"/>
      <c r="H171" s="196" t="s">
        <v>638</v>
      </c>
      <c r="I171" s="196" t="s">
        <v>573</v>
      </c>
      <c r="J171" s="196" t="s">
        <v>622</v>
      </c>
      <c r="K171" s="238"/>
    </row>
    <row r="172" spans="2:11" ht="15" customHeight="1">
      <c r="B172" s="217"/>
      <c r="C172" s="196" t="s">
        <v>576</v>
      </c>
      <c r="D172" s="196"/>
      <c r="E172" s="196"/>
      <c r="F172" s="216" t="s">
        <v>577</v>
      </c>
      <c r="G172" s="196"/>
      <c r="H172" s="196" t="s">
        <v>638</v>
      </c>
      <c r="I172" s="196" t="s">
        <v>573</v>
      </c>
      <c r="J172" s="196">
        <v>50</v>
      </c>
      <c r="K172" s="238"/>
    </row>
    <row r="173" spans="2:11" ht="15" customHeight="1">
      <c r="B173" s="217"/>
      <c r="C173" s="196" t="s">
        <v>579</v>
      </c>
      <c r="D173" s="196"/>
      <c r="E173" s="196"/>
      <c r="F173" s="216" t="s">
        <v>571</v>
      </c>
      <c r="G173" s="196"/>
      <c r="H173" s="196" t="s">
        <v>638</v>
      </c>
      <c r="I173" s="196" t="s">
        <v>581</v>
      </c>
      <c r="J173" s="196"/>
      <c r="K173" s="238"/>
    </row>
    <row r="174" spans="2:11" ht="15" customHeight="1">
      <c r="B174" s="217"/>
      <c r="C174" s="196" t="s">
        <v>590</v>
      </c>
      <c r="D174" s="196"/>
      <c r="E174" s="196"/>
      <c r="F174" s="216" t="s">
        <v>577</v>
      </c>
      <c r="G174" s="196"/>
      <c r="H174" s="196" t="s">
        <v>638</v>
      </c>
      <c r="I174" s="196" t="s">
        <v>573</v>
      </c>
      <c r="J174" s="196">
        <v>50</v>
      </c>
      <c r="K174" s="238"/>
    </row>
    <row r="175" spans="2:11" ht="15" customHeight="1">
      <c r="B175" s="217"/>
      <c r="C175" s="196" t="s">
        <v>598</v>
      </c>
      <c r="D175" s="196"/>
      <c r="E175" s="196"/>
      <c r="F175" s="216" t="s">
        <v>577</v>
      </c>
      <c r="G175" s="196"/>
      <c r="H175" s="196" t="s">
        <v>638</v>
      </c>
      <c r="I175" s="196" t="s">
        <v>573</v>
      </c>
      <c r="J175" s="196">
        <v>50</v>
      </c>
      <c r="K175" s="238"/>
    </row>
    <row r="176" spans="2:11" ht="15" customHeight="1">
      <c r="B176" s="217"/>
      <c r="C176" s="196" t="s">
        <v>596</v>
      </c>
      <c r="D176" s="196"/>
      <c r="E176" s="196"/>
      <c r="F176" s="216" t="s">
        <v>577</v>
      </c>
      <c r="G176" s="196"/>
      <c r="H176" s="196" t="s">
        <v>638</v>
      </c>
      <c r="I176" s="196" t="s">
        <v>573</v>
      </c>
      <c r="J176" s="196">
        <v>50</v>
      </c>
      <c r="K176" s="238"/>
    </row>
    <row r="177" spans="2:11" ht="15" customHeight="1">
      <c r="B177" s="217"/>
      <c r="C177" s="196" t="s">
        <v>112</v>
      </c>
      <c r="D177" s="196"/>
      <c r="E177" s="196"/>
      <c r="F177" s="216" t="s">
        <v>571</v>
      </c>
      <c r="G177" s="196"/>
      <c r="H177" s="196" t="s">
        <v>639</v>
      </c>
      <c r="I177" s="196" t="s">
        <v>640</v>
      </c>
      <c r="J177" s="196"/>
      <c r="K177" s="238"/>
    </row>
    <row r="178" spans="2:11" ht="15" customHeight="1">
      <c r="B178" s="217"/>
      <c r="C178" s="196" t="s">
        <v>54</v>
      </c>
      <c r="D178" s="196"/>
      <c r="E178" s="196"/>
      <c r="F178" s="216" t="s">
        <v>571</v>
      </c>
      <c r="G178" s="196"/>
      <c r="H178" s="196" t="s">
        <v>641</v>
      </c>
      <c r="I178" s="196" t="s">
        <v>642</v>
      </c>
      <c r="J178" s="196">
        <v>1</v>
      </c>
      <c r="K178" s="238"/>
    </row>
    <row r="179" spans="2:11" ht="15" customHeight="1">
      <c r="B179" s="217"/>
      <c r="C179" s="196" t="s">
        <v>50</v>
      </c>
      <c r="D179" s="196"/>
      <c r="E179" s="196"/>
      <c r="F179" s="216" t="s">
        <v>571</v>
      </c>
      <c r="G179" s="196"/>
      <c r="H179" s="196" t="s">
        <v>643</v>
      </c>
      <c r="I179" s="196" t="s">
        <v>573</v>
      </c>
      <c r="J179" s="196">
        <v>20</v>
      </c>
      <c r="K179" s="238"/>
    </row>
    <row r="180" spans="2:11" ht="15" customHeight="1">
      <c r="B180" s="217"/>
      <c r="C180" s="196" t="s">
        <v>51</v>
      </c>
      <c r="D180" s="196"/>
      <c r="E180" s="196"/>
      <c r="F180" s="216" t="s">
        <v>571</v>
      </c>
      <c r="G180" s="196"/>
      <c r="H180" s="196" t="s">
        <v>644</v>
      </c>
      <c r="I180" s="196" t="s">
        <v>573</v>
      </c>
      <c r="J180" s="196">
        <v>255</v>
      </c>
      <c r="K180" s="238"/>
    </row>
    <row r="181" spans="2:11" ht="15" customHeight="1">
      <c r="B181" s="217"/>
      <c r="C181" s="196" t="s">
        <v>113</v>
      </c>
      <c r="D181" s="196"/>
      <c r="E181" s="196"/>
      <c r="F181" s="216" t="s">
        <v>571</v>
      </c>
      <c r="G181" s="196"/>
      <c r="H181" s="196" t="s">
        <v>535</v>
      </c>
      <c r="I181" s="196" t="s">
        <v>573</v>
      </c>
      <c r="J181" s="196">
        <v>10</v>
      </c>
      <c r="K181" s="238"/>
    </row>
    <row r="182" spans="2:11" ht="15" customHeight="1">
      <c r="B182" s="217"/>
      <c r="C182" s="196" t="s">
        <v>114</v>
      </c>
      <c r="D182" s="196"/>
      <c r="E182" s="196"/>
      <c r="F182" s="216" t="s">
        <v>571</v>
      </c>
      <c r="G182" s="196"/>
      <c r="H182" s="196" t="s">
        <v>645</v>
      </c>
      <c r="I182" s="196" t="s">
        <v>606</v>
      </c>
      <c r="J182" s="196"/>
      <c r="K182" s="238"/>
    </row>
    <row r="183" spans="2:11" ht="15" customHeight="1">
      <c r="B183" s="217"/>
      <c r="C183" s="196" t="s">
        <v>646</v>
      </c>
      <c r="D183" s="196"/>
      <c r="E183" s="196"/>
      <c r="F183" s="216" t="s">
        <v>571</v>
      </c>
      <c r="G183" s="196"/>
      <c r="H183" s="196" t="s">
        <v>647</v>
      </c>
      <c r="I183" s="196" t="s">
        <v>606</v>
      </c>
      <c r="J183" s="196"/>
      <c r="K183" s="238"/>
    </row>
    <row r="184" spans="2:11" ht="15" customHeight="1">
      <c r="B184" s="217"/>
      <c r="C184" s="196" t="s">
        <v>635</v>
      </c>
      <c r="D184" s="196"/>
      <c r="E184" s="196"/>
      <c r="F184" s="216" t="s">
        <v>571</v>
      </c>
      <c r="G184" s="196"/>
      <c r="H184" s="196" t="s">
        <v>648</v>
      </c>
      <c r="I184" s="196" t="s">
        <v>606</v>
      </c>
      <c r="J184" s="196"/>
      <c r="K184" s="238"/>
    </row>
    <row r="185" spans="2:11" ht="15" customHeight="1">
      <c r="B185" s="217"/>
      <c r="C185" s="196" t="s">
        <v>117</v>
      </c>
      <c r="D185" s="196"/>
      <c r="E185" s="196"/>
      <c r="F185" s="216" t="s">
        <v>577</v>
      </c>
      <c r="G185" s="196"/>
      <c r="H185" s="196" t="s">
        <v>649</v>
      </c>
      <c r="I185" s="196" t="s">
        <v>573</v>
      </c>
      <c r="J185" s="196">
        <v>50</v>
      </c>
      <c r="K185" s="238"/>
    </row>
    <row r="186" spans="2:11" ht="15" customHeight="1">
      <c r="B186" s="217"/>
      <c r="C186" s="196" t="s">
        <v>650</v>
      </c>
      <c r="D186" s="196"/>
      <c r="E186" s="196"/>
      <c r="F186" s="216" t="s">
        <v>577</v>
      </c>
      <c r="G186" s="196"/>
      <c r="H186" s="196" t="s">
        <v>651</v>
      </c>
      <c r="I186" s="196" t="s">
        <v>652</v>
      </c>
      <c r="J186" s="196"/>
      <c r="K186" s="238"/>
    </row>
    <row r="187" spans="2:11" ht="15" customHeight="1">
      <c r="B187" s="217"/>
      <c r="C187" s="196" t="s">
        <v>653</v>
      </c>
      <c r="D187" s="196"/>
      <c r="E187" s="196"/>
      <c r="F187" s="216" t="s">
        <v>577</v>
      </c>
      <c r="G187" s="196"/>
      <c r="H187" s="196" t="s">
        <v>654</v>
      </c>
      <c r="I187" s="196" t="s">
        <v>652</v>
      </c>
      <c r="J187" s="196"/>
      <c r="K187" s="238"/>
    </row>
    <row r="188" spans="2:11" ht="15" customHeight="1">
      <c r="B188" s="217"/>
      <c r="C188" s="196" t="s">
        <v>655</v>
      </c>
      <c r="D188" s="196"/>
      <c r="E188" s="196"/>
      <c r="F188" s="216" t="s">
        <v>577</v>
      </c>
      <c r="G188" s="196"/>
      <c r="H188" s="196" t="s">
        <v>656</v>
      </c>
      <c r="I188" s="196" t="s">
        <v>652</v>
      </c>
      <c r="J188" s="196"/>
      <c r="K188" s="238"/>
    </row>
    <row r="189" spans="2:11" ht="15" customHeight="1">
      <c r="B189" s="217"/>
      <c r="C189" s="250" t="s">
        <v>657</v>
      </c>
      <c r="D189" s="196"/>
      <c r="E189" s="196"/>
      <c r="F189" s="216" t="s">
        <v>577</v>
      </c>
      <c r="G189" s="196"/>
      <c r="H189" s="196" t="s">
        <v>658</v>
      </c>
      <c r="I189" s="196" t="s">
        <v>659</v>
      </c>
      <c r="J189" s="251" t="s">
        <v>660</v>
      </c>
      <c r="K189" s="238"/>
    </row>
    <row r="190" spans="2:11" ht="15" customHeight="1">
      <c r="B190" s="217"/>
      <c r="C190" s="202" t="s">
        <v>39</v>
      </c>
      <c r="D190" s="196"/>
      <c r="E190" s="196"/>
      <c r="F190" s="216" t="s">
        <v>571</v>
      </c>
      <c r="G190" s="196"/>
      <c r="H190" s="193" t="s">
        <v>661</v>
      </c>
      <c r="I190" s="196" t="s">
        <v>662</v>
      </c>
      <c r="J190" s="196"/>
      <c r="K190" s="238"/>
    </row>
    <row r="191" spans="2:11" ht="15" customHeight="1">
      <c r="B191" s="217"/>
      <c r="C191" s="202" t="s">
        <v>663</v>
      </c>
      <c r="D191" s="196"/>
      <c r="E191" s="196"/>
      <c r="F191" s="216" t="s">
        <v>571</v>
      </c>
      <c r="G191" s="196"/>
      <c r="H191" s="196" t="s">
        <v>664</v>
      </c>
      <c r="I191" s="196" t="s">
        <v>606</v>
      </c>
      <c r="J191" s="196"/>
      <c r="K191" s="238"/>
    </row>
    <row r="192" spans="2:11" ht="15" customHeight="1">
      <c r="B192" s="217"/>
      <c r="C192" s="202" t="s">
        <v>665</v>
      </c>
      <c r="D192" s="196"/>
      <c r="E192" s="196"/>
      <c r="F192" s="216" t="s">
        <v>571</v>
      </c>
      <c r="G192" s="196"/>
      <c r="H192" s="196" t="s">
        <v>666</v>
      </c>
      <c r="I192" s="196" t="s">
        <v>606</v>
      </c>
      <c r="J192" s="196"/>
      <c r="K192" s="238"/>
    </row>
    <row r="193" spans="2:11" ht="15" customHeight="1">
      <c r="B193" s="217"/>
      <c r="C193" s="202" t="s">
        <v>667</v>
      </c>
      <c r="D193" s="196"/>
      <c r="E193" s="196"/>
      <c r="F193" s="216" t="s">
        <v>577</v>
      </c>
      <c r="G193" s="196"/>
      <c r="H193" s="196" t="s">
        <v>668</v>
      </c>
      <c r="I193" s="196" t="s">
        <v>606</v>
      </c>
      <c r="J193" s="196"/>
      <c r="K193" s="238"/>
    </row>
    <row r="194" spans="2:11" ht="15" customHeight="1">
      <c r="B194" s="244"/>
      <c r="C194" s="252"/>
      <c r="D194" s="226"/>
      <c r="E194" s="226"/>
      <c r="F194" s="226"/>
      <c r="G194" s="226"/>
      <c r="H194" s="226"/>
      <c r="I194" s="226"/>
      <c r="J194" s="226"/>
      <c r="K194" s="245"/>
    </row>
    <row r="195" spans="2:11" ht="18.75" customHeight="1">
      <c r="B195" s="193"/>
      <c r="C195" s="196"/>
      <c r="D195" s="196"/>
      <c r="E195" s="196"/>
      <c r="F195" s="216"/>
      <c r="G195" s="196"/>
      <c r="H195" s="196"/>
      <c r="I195" s="196"/>
      <c r="J195" s="196"/>
      <c r="K195" s="193"/>
    </row>
    <row r="196" spans="2:11" ht="18.75" customHeight="1">
      <c r="B196" s="193"/>
      <c r="C196" s="196"/>
      <c r="D196" s="196"/>
      <c r="E196" s="196"/>
      <c r="F196" s="216"/>
      <c r="G196" s="196"/>
      <c r="H196" s="196"/>
      <c r="I196" s="196"/>
      <c r="J196" s="196"/>
      <c r="K196" s="193"/>
    </row>
    <row r="197" spans="2:11" ht="18.75" customHeight="1">
      <c r="B197" s="203"/>
      <c r="C197" s="203"/>
      <c r="D197" s="203"/>
      <c r="E197" s="203"/>
      <c r="F197" s="203"/>
      <c r="G197" s="203"/>
      <c r="H197" s="203"/>
      <c r="I197" s="203"/>
      <c r="J197" s="203"/>
      <c r="K197" s="203"/>
    </row>
    <row r="198" spans="2:11" ht="13.5">
      <c r="B198" s="185"/>
      <c r="C198" s="186"/>
      <c r="D198" s="186"/>
      <c r="E198" s="186"/>
      <c r="F198" s="186"/>
      <c r="G198" s="186"/>
      <c r="H198" s="186"/>
      <c r="I198" s="186"/>
      <c r="J198" s="186"/>
      <c r="K198" s="187"/>
    </row>
    <row r="199" spans="2:11" ht="21">
      <c r="B199" s="188"/>
      <c r="C199" s="305" t="s">
        <v>669</v>
      </c>
      <c r="D199" s="305"/>
      <c r="E199" s="305"/>
      <c r="F199" s="305"/>
      <c r="G199" s="305"/>
      <c r="H199" s="305"/>
      <c r="I199" s="305"/>
      <c r="J199" s="305"/>
      <c r="K199" s="189"/>
    </row>
    <row r="200" spans="2:11" ht="25.5" customHeight="1">
      <c r="B200" s="188"/>
      <c r="C200" s="253" t="s">
        <v>670</v>
      </c>
      <c r="D200" s="253"/>
      <c r="E200" s="253"/>
      <c r="F200" s="253" t="s">
        <v>671</v>
      </c>
      <c r="G200" s="254"/>
      <c r="H200" s="304" t="s">
        <v>672</v>
      </c>
      <c r="I200" s="304"/>
      <c r="J200" s="304"/>
      <c r="K200" s="189"/>
    </row>
    <row r="201" spans="2:11" ht="5.25" customHeight="1">
      <c r="B201" s="217"/>
      <c r="C201" s="214"/>
      <c r="D201" s="214"/>
      <c r="E201" s="214"/>
      <c r="F201" s="214"/>
      <c r="G201" s="196"/>
      <c r="H201" s="214"/>
      <c r="I201" s="214"/>
      <c r="J201" s="214"/>
      <c r="K201" s="238"/>
    </row>
    <row r="202" spans="2:11" ht="15" customHeight="1">
      <c r="B202" s="217"/>
      <c r="C202" s="196" t="s">
        <v>662</v>
      </c>
      <c r="D202" s="196"/>
      <c r="E202" s="196"/>
      <c r="F202" s="216" t="s">
        <v>40</v>
      </c>
      <c r="G202" s="196"/>
      <c r="H202" s="303" t="s">
        <v>673</v>
      </c>
      <c r="I202" s="303"/>
      <c r="J202" s="303"/>
      <c r="K202" s="238"/>
    </row>
    <row r="203" spans="2:11" ht="15" customHeight="1">
      <c r="B203" s="217"/>
      <c r="C203" s="223"/>
      <c r="D203" s="196"/>
      <c r="E203" s="196"/>
      <c r="F203" s="216" t="s">
        <v>41</v>
      </c>
      <c r="G203" s="196"/>
      <c r="H203" s="303" t="s">
        <v>674</v>
      </c>
      <c r="I203" s="303"/>
      <c r="J203" s="303"/>
      <c r="K203" s="238"/>
    </row>
    <row r="204" spans="2:11" ht="15" customHeight="1">
      <c r="B204" s="217"/>
      <c r="C204" s="223"/>
      <c r="D204" s="196"/>
      <c r="E204" s="196"/>
      <c r="F204" s="216" t="s">
        <v>44</v>
      </c>
      <c r="G204" s="196"/>
      <c r="H204" s="303" t="s">
        <v>675</v>
      </c>
      <c r="I204" s="303"/>
      <c r="J204" s="303"/>
      <c r="K204" s="238"/>
    </row>
    <row r="205" spans="2:11" ht="15" customHeight="1">
      <c r="B205" s="217"/>
      <c r="C205" s="196"/>
      <c r="D205" s="196"/>
      <c r="E205" s="196"/>
      <c r="F205" s="216" t="s">
        <v>42</v>
      </c>
      <c r="G205" s="196"/>
      <c r="H205" s="303" t="s">
        <v>676</v>
      </c>
      <c r="I205" s="303"/>
      <c r="J205" s="303"/>
      <c r="K205" s="238"/>
    </row>
    <row r="206" spans="2:11" ht="15" customHeight="1">
      <c r="B206" s="217"/>
      <c r="C206" s="196"/>
      <c r="D206" s="196"/>
      <c r="E206" s="196"/>
      <c r="F206" s="216" t="s">
        <v>43</v>
      </c>
      <c r="G206" s="196"/>
      <c r="H206" s="303" t="s">
        <v>677</v>
      </c>
      <c r="I206" s="303"/>
      <c r="J206" s="303"/>
      <c r="K206" s="238"/>
    </row>
    <row r="207" spans="2:11" ht="15" customHeight="1">
      <c r="B207" s="217"/>
      <c r="C207" s="196"/>
      <c r="D207" s="196"/>
      <c r="E207" s="196"/>
      <c r="F207" s="216"/>
      <c r="G207" s="196"/>
      <c r="H207" s="196"/>
      <c r="I207" s="196"/>
      <c r="J207" s="196"/>
      <c r="K207" s="238"/>
    </row>
    <row r="208" spans="2:11" ht="15" customHeight="1">
      <c r="B208" s="217"/>
      <c r="C208" s="196" t="s">
        <v>618</v>
      </c>
      <c r="D208" s="196"/>
      <c r="E208" s="196"/>
      <c r="F208" s="216" t="s">
        <v>78</v>
      </c>
      <c r="G208" s="196"/>
      <c r="H208" s="303" t="s">
        <v>678</v>
      </c>
      <c r="I208" s="303"/>
      <c r="J208" s="303"/>
      <c r="K208" s="238"/>
    </row>
    <row r="209" spans="2:11" ht="15" customHeight="1">
      <c r="B209" s="217"/>
      <c r="C209" s="223"/>
      <c r="D209" s="196"/>
      <c r="E209" s="196"/>
      <c r="F209" s="216" t="s">
        <v>513</v>
      </c>
      <c r="G209" s="196"/>
      <c r="H209" s="303" t="s">
        <v>514</v>
      </c>
      <c r="I209" s="303"/>
      <c r="J209" s="303"/>
      <c r="K209" s="238"/>
    </row>
    <row r="210" spans="2:11" ht="15" customHeight="1">
      <c r="B210" s="217"/>
      <c r="C210" s="196"/>
      <c r="D210" s="196"/>
      <c r="E210" s="196"/>
      <c r="F210" s="216" t="s">
        <v>511</v>
      </c>
      <c r="G210" s="196"/>
      <c r="H210" s="303" t="s">
        <v>679</v>
      </c>
      <c r="I210" s="303"/>
      <c r="J210" s="303"/>
      <c r="K210" s="238"/>
    </row>
    <row r="211" spans="2:11" ht="15" customHeight="1">
      <c r="B211" s="255"/>
      <c r="C211" s="223"/>
      <c r="D211" s="223"/>
      <c r="E211" s="223"/>
      <c r="F211" s="216" t="s">
        <v>515</v>
      </c>
      <c r="G211" s="202"/>
      <c r="H211" s="302" t="s">
        <v>516</v>
      </c>
      <c r="I211" s="302"/>
      <c r="J211" s="302"/>
      <c r="K211" s="256"/>
    </row>
    <row r="212" spans="2:11" ht="15" customHeight="1">
      <c r="B212" s="255"/>
      <c r="C212" s="223"/>
      <c r="D212" s="223"/>
      <c r="E212" s="223"/>
      <c r="F212" s="216" t="s">
        <v>517</v>
      </c>
      <c r="G212" s="202"/>
      <c r="H212" s="302" t="s">
        <v>680</v>
      </c>
      <c r="I212" s="302"/>
      <c r="J212" s="302"/>
      <c r="K212" s="256"/>
    </row>
    <row r="213" spans="2:11" ht="15" customHeight="1">
      <c r="B213" s="255"/>
      <c r="C213" s="223"/>
      <c r="D213" s="223"/>
      <c r="E213" s="223"/>
      <c r="F213" s="257"/>
      <c r="G213" s="202"/>
      <c r="H213" s="258"/>
      <c r="I213" s="258"/>
      <c r="J213" s="258"/>
      <c r="K213" s="256"/>
    </row>
    <row r="214" spans="2:11" ht="15" customHeight="1">
      <c r="B214" s="255"/>
      <c r="C214" s="196" t="s">
        <v>642</v>
      </c>
      <c r="D214" s="223"/>
      <c r="E214" s="223"/>
      <c r="F214" s="216">
        <v>1</v>
      </c>
      <c r="G214" s="202"/>
      <c r="H214" s="302" t="s">
        <v>681</v>
      </c>
      <c r="I214" s="302"/>
      <c r="J214" s="302"/>
      <c r="K214" s="256"/>
    </row>
    <row r="215" spans="2:11" ht="15" customHeight="1">
      <c r="B215" s="255"/>
      <c r="C215" s="223"/>
      <c r="D215" s="223"/>
      <c r="E215" s="223"/>
      <c r="F215" s="216">
        <v>2</v>
      </c>
      <c r="G215" s="202"/>
      <c r="H215" s="302" t="s">
        <v>682</v>
      </c>
      <c r="I215" s="302"/>
      <c r="J215" s="302"/>
      <c r="K215" s="256"/>
    </row>
    <row r="216" spans="2:11" ht="15" customHeight="1">
      <c r="B216" s="255"/>
      <c r="C216" s="223"/>
      <c r="D216" s="223"/>
      <c r="E216" s="223"/>
      <c r="F216" s="216">
        <v>3</v>
      </c>
      <c r="G216" s="202"/>
      <c r="H216" s="302" t="s">
        <v>683</v>
      </c>
      <c r="I216" s="302"/>
      <c r="J216" s="302"/>
      <c r="K216" s="256"/>
    </row>
    <row r="217" spans="2:11" ht="15" customHeight="1">
      <c r="B217" s="255"/>
      <c r="C217" s="223"/>
      <c r="D217" s="223"/>
      <c r="E217" s="223"/>
      <c r="F217" s="216">
        <v>4</v>
      </c>
      <c r="G217" s="202"/>
      <c r="H217" s="302" t="s">
        <v>684</v>
      </c>
      <c r="I217" s="302"/>
      <c r="J217" s="302"/>
      <c r="K217" s="256"/>
    </row>
    <row r="218" spans="2:11" ht="12.75" customHeight="1">
      <c r="B218" s="259"/>
      <c r="C218" s="260"/>
      <c r="D218" s="260"/>
      <c r="E218" s="260"/>
      <c r="F218" s="260"/>
      <c r="G218" s="260"/>
      <c r="H218" s="260"/>
      <c r="I218" s="260"/>
      <c r="J218" s="260"/>
      <c r="K218" s="261"/>
    </row>
  </sheetData>
  <sheetProtection formatCells="0" formatColumns="0" formatRows="0" insertColumns="0" insertRows="0" insertHyperlinks="0" deleteColumns="0" deleteRows="0" sort="0" autoFilter="0" pivotTables="0"/>
  <mergeCells count="77">
    <mergeCell ref="D69:J69"/>
    <mergeCell ref="D70:J70"/>
    <mergeCell ref="C75:J75"/>
    <mergeCell ref="D62:J62"/>
    <mergeCell ref="D65:J65"/>
    <mergeCell ref="D66:J66"/>
    <mergeCell ref="D68:J68"/>
    <mergeCell ref="D63:J63"/>
    <mergeCell ref="D67:J67"/>
    <mergeCell ref="C52:J52"/>
    <mergeCell ref="C54:J54"/>
    <mergeCell ref="C55:J55"/>
    <mergeCell ref="D61:J61"/>
    <mergeCell ref="C57:J57"/>
    <mergeCell ref="D58:J58"/>
    <mergeCell ref="D59:J59"/>
    <mergeCell ref="D60:J60"/>
    <mergeCell ref="D47:J47"/>
    <mergeCell ref="E48:J48"/>
    <mergeCell ref="E49:J49"/>
    <mergeCell ref="D51:J51"/>
    <mergeCell ref="E50:J50"/>
    <mergeCell ref="D16:J16"/>
    <mergeCell ref="D17:J17"/>
    <mergeCell ref="F18:J18"/>
    <mergeCell ref="D33:J33"/>
    <mergeCell ref="D34:J34"/>
    <mergeCell ref="C3:J3"/>
    <mergeCell ref="C9:J9"/>
    <mergeCell ref="D10:J10"/>
    <mergeCell ref="D15:J15"/>
    <mergeCell ref="C4:J4"/>
    <mergeCell ref="C6:J6"/>
    <mergeCell ref="C7:J7"/>
    <mergeCell ref="D11:J11"/>
    <mergeCell ref="F20:J20"/>
    <mergeCell ref="F23:J23"/>
    <mergeCell ref="F21:J21"/>
    <mergeCell ref="F22:J22"/>
    <mergeCell ref="F19:J19"/>
    <mergeCell ref="C122:J122"/>
    <mergeCell ref="C102:J102"/>
    <mergeCell ref="C147:J147"/>
    <mergeCell ref="C165:J165"/>
    <mergeCell ref="C25:J25"/>
    <mergeCell ref="D27:J27"/>
    <mergeCell ref="D28:J28"/>
    <mergeCell ref="D30:J30"/>
    <mergeCell ref="D31:J31"/>
    <mergeCell ref="C26:J26"/>
    <mergeCell ref="D35:J35"/>
    <mergeCell ref="G36:J36"/>
    <mergeCell ref="G37:J37"/>
    <mergeCell ref="G38:J38"/>
    <mergeCell ref="G39:J39"/>
    <mergeCell ref="G40:J40"/>
    <mergeCell ref="G42:J42"/>
    <mergeCell ref="G41:J41"/>
    <mergeCell ref="G43:J43"/>
    <mergeCell ref="G44:J44"/>
    <mergeCell ref="G45:J45"/>
    <mergeCell ref="H217:J217"/>
    <mergeCell ref="H210:J210"/>
    <mergeCell ref="H200:J200"/>
    <mergeCell ref="C199:J199"/>
    <mergeCell ref="H208:J208"/>
    <mergeCell ref="H206:J206"/>
    <mergeCell ref="H204:J204"/>
    <mergeCell ref="H202:J202"/>
    <mergeCell ref="H205:J205"/>
    <mergeCell ref="H203:J203"/>
    <mergeCell ref="H214:J214"/>
    <mergeCell ref="H216:J216"/>
    <mergeCell ref="H215:J215"/>
    <mergeCell ref="H212:J212"/>
    <mergeCell ref="H211:J211"/>
    <mergeCell ref="H209:J20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01 - Stavební úpravy</vt:lpstr>
      <vt:lpstr>Pokyny pro vyplnění</vt:lpstr>
      <vt:lpstr>'01 - Stavební úpravy'!Názvy_tisku</vt:lpstr>
      <vt:lpstr>'Rekapitulace stavby'!Názvy_tisku</vt:lpstr>
      <vt:lpstr>'01 - Stavební úpravy'!Oblast_tisku</vt:lpstr>
      <vt:lpstr>'Pokyny pro vyplnění'!Oblast_tisku</vt:lpstr>
      <vt:lpstr>'Rekapitulace stavby'!Oblast_tisku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Intel-PC\Intel</dc:creator>
  <cp:lastModifiedBy>bluma</cp:lastModifiedBy>
  <dcterms:created xsi:type="dcterms:W3CDTF">2019-03-29T11:22:52Z</dcterms:created>
  <dcterms:modified xsi:type="dcterms:W3CDTF">2019-04-01T10:41:26Z</dcterms:modified>
</cp:coreProperties>
</file>