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2695" windowHeight="11445" activeTab="0"/>
  </bookViews>
  <sheets>
    <sheet name="Rekapitulace stavby" sheetId="1" r:id="rId1"/>
    <sheet name="D.1.4.6 - Vzduchotechnika..." sheetId="12" r:id="rId2"/>
  </sheets>
  <definedNames>
    <definedName name="_xlnm.Print_Area" localSheetId="1">'D.1.4.6 - Vzduchotechnika...'!$C$4:$Q$70,'D.1.4.6 - Vzduchotechnika...'!$C$76:$Q$97,'D.1.4.6 - Vzduchotechnika...'!$C$103:$Q$171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'D.1.4.6 - Vzduchotechnika...'!$113:$113</definedName>
  </definedNames>
  <calcPr calcId="145621"/>
</workbook>
</file>

<file path=xl/sharedStrings.xml><?xml version="1.0" encoding="utf-8"?>
<sst xmlns="http://schemas.openxmlformats.org/spreadsheetml/2006/main" count="1013" uniqueCount="334">
  <si>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</si>
  <si>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</si>
  <si>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</si>
  <si>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</si>
  <si>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</si>
  <si>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</si>
  <si>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</si>
  <si>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</si>
  <si>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</si>
  <si>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</si>
  <si>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</si>
  <si>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</si>
  <si>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</si>
  <si>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</si>
  <si>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</si>
  <si>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</si>
  <si>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256</t>
  </si>
  <si>
    <t>Stavba:</t>
  </si>
  <si>
    <t>Stavební úpravy Jízdárny - 1PP, Tachov - Světce</t>
  </si>
  <si>
    <t>0,1</t>
  </si>
  <si>
    <t>JKSO:</t>
  </si>
  <si>
    <t>CC-CZ:</t>
  </si>
  <si>
    <t>1</t>
  </si>
  <si>
    <t>Místo:</t>
  </si>
  <si>
    <t>Tachov</t>
  </si>
  <si>
    <t>Datum:</t>
  </si>
  <si>
    <t>6. 7. 2018</t>
  </si>
  <si>
    <t>10</t>
  </si>
  <si>
    <t>100</t>
  </si>
  <si>
    <t>Objednatel:</t>
  </si>
  <si>
    <t>IČ:</t>
  </si>
  <si>
    <t>Město Tachov</t>
  </si>
  <si>
    <t>DIČ:</t>
  </si>
  <si>
    <t>Zhotovitel:</t>
  </si>
  <si>
    <t xml:space="preserve"> </t>
  </si>
  <si>
    <t>Projektant:</t>
  </si>
  <si>
    <t>Ateliér Soukup Opl Švehla s.r.o.</t>
  </si>
  <si>
    <t>True</t>
  </si>
  <si>
    <t>Zpracovatel:</t>
  </si>
  <si>
    <t>Tomáš Chlumecký</t>
  </si>
  <si>
    <t>Poznámka:</t>
  </si>
  <si>
    <t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</si>
  <si>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</si>
  <si>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</si>
  <si>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</si>
  <si>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</si>
  <si>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</si>
  <si>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</si>
  <si>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</si>
  <si>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</si>
  <si>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</si>
  <si>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</si>
  <si>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</si>
  <si>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</si>
  <si>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</si>
  <si>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</si>
  <si>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</si>
  <si>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</si>
  <si>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</si>
  <si>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</si>
  <si>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</si>
  <si>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</si>
  <si>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</si>
  <si>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</si>
  <si>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</si>
  <si>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</si>
  <si>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</si>
  <si>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</si>
  <si>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</si>
  <si>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</si>
  <si>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</si>
  <si>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</si>
  <si>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</si>
  <si>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</si>
  <si>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</si>
  <si>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</si>
  <si>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</si>
  <si>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</si>
  <si>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</si>
  <si>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</si>
  <si>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</si>
  <si>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</si>
  <si>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</si>
  <si>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</si>
  <si>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{6ae82726-cafc-44b1-a749-4803aea30792}</t>
  </si>
  <si>
    <t>{00000000-0000-0000-0000-000000000000}</t>
  </si>
  <si>
    <t>/</t>
  </si>
  <si>
    <t>2</t>
  </si>
  <si>
    <t>D.1.4.6</t>
  </si>
  <si>
    <t>Vzduchotechnika, chlazení</t>
  </si>
  <si>
    <t>{1d308ef0-fa3e-4bd3-b7c8-53d6cf6f4127}</t>
  </si>
  <si>
    <t>M</t>
  </si>
  <si>
    <t>K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</si>
  <si>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</si>
  <si>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</si>
  <si>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</si>
  <si>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</si>
  <si>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</si>
  <si>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</si>
  <si>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</si>
  <si>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</si>
  <si>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</si>
  <si>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</si>
  <si>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</si>
  <si>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</si>
  <si>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</si>
  <si>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</si>
  <si>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</si>
  <si>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</si>
  <si>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</si>
  <si>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</si>
  <si>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</si>
  <si>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</si>
  <si>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</si>
  <si>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</si>
  <si>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</si>
  <si>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</si>
  <si>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</si>
  <si>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</si>
  <si>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</si>
  <si>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</si>
  <si>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</si>
  <si>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</si>
  <si>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</si>
  <si>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</si>
  <si>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</si>
  <si>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</si>
  <si>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</si>
  <si>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Kč</t>
  </si>
  <si>
    <t>3</t>
  </si>
  <si>
    <t>4</t>
  </si>
  <si>
    <t>6</t>
  </si>
  <si>
    <t>7</t>
  </si>
  <si>
    <t>8</t>
  </si>
  <si>
    <t>17</t>
  </si>
  <si>
    <t>19</t>
  </si>
  <si>
    <t>23</t>
  </si>
  <si>
    <t>51</t>
  </si>
  <si>
    <t>m</t>
  </si>
  <si>
    <t>52</t>
  </si>
  <si>
    <t>m2</t>
  </si>
  <si>
    <t>76</t>
  </si>
  <si>
    <t>77</t>
  </si>
  <si>
    <t>78</t>
  </si>
  <si>
    <t>79</t>
  </si>
  <si>
    <t>83</t>
  </si>
  <si>
    <t>84</t>
  </si>
  <si>
    <t>86</t>
  </si>
  <si>
    <t>87</t>
  </si>
  <si>
    <t>88</t>
  </si>
  <si>
    <t>89</t>
  </si>
  <si>
    <t>90</t>
  </si>
  <si>
    <t>hod</t>
  </si>
  <si>
    <t>16</t>
  </si>
  <si>
    <t>32</t>
  </si>
  <si>
    <t>172</t>
  </si>
  <si>
    <t>173</t>
  </si>
  <si>
    <t>175</t>
  </si>
  <si>
    <t>ks</t>
  </si>
  <si>
    <t>22</t>
  </si>
  <si>
    <t>24</t>
  </si>
  <si>
    <t>25</t>
  </si>
  <si>
    <t>26</t>
  </si>
  <si>
    <t>29</t>
  </si>
  <si>
    <t>30</t>
  </si>
  <si>
    <t>36</t>
  </si>
  <si>
    <t>37</t>
  </si>
  <si>
    <t>38</t>
  </si>
  <si>
    <t>39</t>
  </si>
  <si>
    <t>41</t>
  </si>
  <si>
    <t>42</t>
  </si>
  <si>
    <t>43</t>
  </si>
  <si>
    <t>44</t>
  </si>
  <si>
    <t>64</t>
  </si>
  <si>
    <t>9</t>
  </si>
  <si>
    <t>11</t>
  </si>
  <si>
    <t>12</t>
  </si>
  <si>
    <t>13</t>
  </si>
  <si>
    <t>14</t>
  </si>
  <si>
    <t>18</t>
  </si>
  <si>
    <t>20</t>
  </si>
  <si>
    <t>27</t>
  </si>
  <si>
    <t>28</t>
  </si>
  <si>
    <t>31</t>
  </si>
  <si>
    <t>33</t>
  </si>
  <si>
    <t>34</t>
  </si>
  <si>
    <t>35</t>
  </si>
  <si>
    <t>40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</si>
  <si>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</si>
  <si>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</si>
  <si>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</si>
  <si>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</si>
  <si>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</si>
  <si>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</si>
  <si>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</si>
  <si>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</si>
  <si>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</si>
  <si>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</si>
  <si>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</si>
  <si>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</si>
  <si>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</si>
  <si>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</si>
  <si>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</si>
  <si>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</si>
  <si>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</si>
  <si>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</si>
  <si>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</si>
  <si>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</si>
  <si>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</si>
  <si>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71</t>
  </si>
  <si>
    <t>kg</t>
  </si>
  <si>
    <t>72</t>
  </si>
  <si>
    <t>73</t>
  </si>
  <si>
    <t>74</t>
  </si>
  <si>
    <t>75</t>
  </si>
  <si>
    <t>80</t>
  </si>
  <si>
    <t>81</t>
  </si>
  <si>
    <t>82</t>
  </si>
  <si>
    <t>85</t>
  </si>
  <si>
    <t>D.1.4.6 - Vzduchotechnika, chlazení</t>
  </si>
  <si>
    <t>M - Práce a dodávky M</t>
  </si>
  <si>
    <t xml:space="preserve">    24-M - Montáže vzduchotechnických zařízení</t>
  </si>
  <si>
    <t xml:space="preserve">      4 - Zařízení 4 - suterén</t>
  </si>
  <si>
    <t xml:space="preserve">      9 - Zařízení K1 - technická místnost - klimatizace</t>
  </si>
  <si>
    <t xml:space="preserve">      10 - Ostatní</t>
  </si>
  <si>
    <t>Pol225</t>
  </si>
  <si>
    <t>Kompaktní vzduchotechnická jednotka, vnitřní podstropní provedení</t>
  </si>
  <si>
    <t>24052-1264</t>
  </si>
  <si>
    <t>Montáž vzduchotechnické jednotky včetně regulace a šéfmontáže</t>
  </si>
  <si>
    <t>Pol226</t>
  </si>
  <si>
    <t>Čidlo kouře do nasávacího potrubí vč. potřebné kabeláže</t>
  </si>
  <si>
    <t>24071-9111</t>
  </si>
  <si>
    <t>Montáž čidel kouře a propojení</t>
  </si>
  <si>
    <t>Pol227</t>
  </si>
  <si>
    <t>Čerpadlo odvodu kondezátu</t>
  </si>
  <si>
    <t>Pol228</t>
  </si>
  <si>
    <t>Montáž čerpadla</t>
  </si>
  <si>
    <t>Pol229</t>
  </si>
  <si>
    <t>Potrubí odvodu kondenzátu PP</t>
  </si>
  <si>
    <t>Pol230</t>
  </si>
  <si>
    <t>Montáž potrubí odvodu kondezátu</t>
  </si>
  <si>
    <t>Pol231</t>
  </si>
  <si>
    <t>Protidešťová žaluzie 355x355, komfortní provedení, vč. síta</t>
  </si>
  <si>
    <t>24073-4217</t>
  </si>
  <si>
    <t>Montáž protidešťové žaluzie</t>
  </si>
  <si>
    <t>Pol232</t>
  </si>
  <si>
    <t>Zpětná klapka pr. 250</t>
  </si>
  <si>
    <t>24071-2118</t>
  </si>
  <si>
    <t>Montáž zpětné klapky pr. 250</t>
  </si>
  <si>
    <t>Pol233</t>
  </si>
  <si>
    <t>Tlumič hluku pr. 250, dl. 900</t>
  </si>
  <si>
    <t>Pol234</t>
  </si>
  <si>
    <t>Montáž tlumiče hluku</t>
  </si>
  <si>
    <t>Pol235</t>
  </si>
  <si>
    <t>Požární klapka pr. 160 do Spiro potrubí, pož. odolnost min. EIS 60</t>
  </si>
  <si>
    <t>24071-5115</t>
  </si>
  <si>
    <t>Montáž požární klapky pr. 160</t>
  </si>
  <si>
    <t>Pol237</t>
  </si>
  <si>
    <t>Vyústka přívodní dvouřadá pro čtyřhranné potrubí 425x75, hliník. Provedení</t>
  </si>
  <si>
    <t>24074-1113</t>
  </si>
  <si>
    <t>Montáž vyústky</t>
  </si>
  <si>
    <t>Pol238</t>
  </si>
  <si>
    <t>Vyústka odvodní jednořadá pro čtyřhranné potrubí 425x75, hliník. Provedení</t>
  </si>
  <si>
    <t>Pol239</t>
  </si>
  <si>
    <t>Vyústka odvodní jednořadá pro čtyřhranné potrubí 625x75, hliník. Provedení</t>
  </si>
  <si>
    <t>24074-1114</t>
  </si>
  <si>
    <t>Pol240</t>
  </si>
  <si>
    <t>Potrubí Spiro pr. 160, 10% tvarovek</t>
  </si>
  <si>
    <t>24084-1116.1</t>
  </si>
  <si>
    <t>Montáž Spiro potrubí</t>
  </si>
  <si>
    <t>Pol241</t>
  </si>
  <si>
    <t>Potrubí Spiro pr. 200, 10% tvarovek</t>
  </si>
  <si>
    <t>Pol242</t>
  </si>
  <si>
    <t>Potrubí Spiro pr. 225, 20% tvarovek</t>
  </si>
  <si>
    <t>24084-1119</t>
  </si>
  <si>
    <t>Pol243</t>
  </si>
  <si>
    <t>Potrubí Spiro pr. 250, 30% tvarovek</t>
  </si>
  <si>
    <t>Pol244</t>
  </si>
  <si>
    <t>Potrubí čtyřhranné sk.I do obvodu 1500, 80% tvarovek</t>
  </si>
  <si>
    <t>24082-1122</t>
  </si>
  <si>
    <t>Montáž čtyřhranného potrubí sk.I do obvodu 1500</t>
  </si>
  <si>
    <t>Pol245</t>
  </si>
  <si>
    <t>Tepelná izolace vnitřní, minerální, tl. 40mm, Al folie</t>
  </si>
  <si>
    <t>Pol246</t>
  </si>
  <si>
    <t>Montáž tepelné izolace</t>
  </si>
  <si>
    <t>Pol247</t>
  </si>
  <si>
    <t>Požární izolace EI30</t>
  </si>
  <si>
    <t>Pol248</t>
  </si>
  <si>
    <t>Montáž požární izolace</t>
  </si>
  <si>
    <t>Pol272</t>
  </si>
  <si>
    <t>Venkovní klimatizační jednotka, chladivo R410A</t>
  </si>
  <si>
    <t>142057252</t>
  </si>
  <si>
    <t>24052-2712</t>
  </si>
  <si>
    <t>Montáž venkovní jednotky</t>
  </si>
  <si>
    <t>1959244001</t>
  </si>
  <si>
    <t>Pol273</t>
  </si>
  <si>
    <t>Vnitřní nástěnná klimatizační jednotka, vč. dálkového ovladače,</t>
  </si>
  <si>
    <t>-2060622608</t>
  </si>
  <si>
    <t>24052-3133</t>
  </si>
  <si>
    <t>Montáž vnitřní klimatizační jednotky</t>
  </si>
  <si>
    <t>397912842</t>
  </si>
  <si>
    <t>Pol274</t>
  </si>
  <si>
    <t>Ocelová konstrukce pod venkovní jednotku, pozink. (zař. K1.01)</t>
  </si>
  <si>
    <t>-1712971103</t>
  </si>
  <si>
    <t>Pol275</t>
  </si>
  <si>
    <t>Montáž ocelové konstrukce pod venkovní jednotku</t>
  </si>
  <si>
    <t>1202704792</t>
  </si>
  <si>
    <t>Pol276</t>
  </si>
  <si>
    <t>Potrubí chladiva Cu 6x1/12x1 vč. tepelné izolace a propojovacího kabelu</t>
  </si>
  <si>
    <t>-71099259</t>
  </si>
  <si>
    <t>24052-3312</t>
  </si>
  <si>
    <t>Montáž potrubí chladiva</t>
  </si>
  <si>
    <t>489242079</t>
  </si>
  <si>
    <t>Pol277</t>
  </si>
  <si>
    <t>Stavební přípomoci (prostupy stavebními konstrukcemi pro potrubí chladiva)</t>
  </si>
  <si>
    <t>-1141148831</t>
  </si>
  <si>
    <t>Pol278</t>
  </si>
  <si>
    <t>Montážní a spojovací materiál</t>
  </si>
  <si>
    <t>Pol279</t>
  </si>
  <si>
    <t>Doprava, výškové práce</t>
  </si>
  <si>
    <t>Pol280</t>
  </si>
  <si>
    <t>Značení vzduchotechnického zařízení a potrubí dle platných ČSN</t>
  </si>
  <si>
    <t>174</t>
  </si>
  <si>
    <t>Pol281</t>
  </si>
  <si>
    <t>Komplexní zkouška, zaregulování</t>
  </si>
  <si>
    <t>Pol282</t>
  </si>
  <si>
    <t>Realizační dokumentace</t>
  </si>
  <si>
    <t>176</t>
  </si>
  <si>
    <t>Pol283</t>
  </si>
  <si>
    <t>Dokumentace skutečného provedení</t>
  </si>
  <si>
    <t>177</t>
  </si>
  <si>
    <t>Pol284</t>
  </si>
  <si>
    <t>Předávací dokumentace, zaškolení obsluhy</t>
  </si>
  <si>
    <t>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</si>
</sst>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9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69" activePane="bottomLeft" state="frozen"/>
      <selection pane="bottomLeft" activeCell="W32" sqref="W32:AE3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79" t="s">
        <v>8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55" t="s">
        <v>12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57" t="s">
        <v>16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59" t="s">
        <v>18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24"/>
      <c r="AQ6" s="23"/>
      <c r="BS6" s="18" t="s">
        <v>19</v>
      </c>
    </row>
    <row r="7" spans="2:71" ht="14.45" customHeight="1">
      <c r="B7" s="22"/>
      <c r="C7" s="24"/>
      <c r="D7" s="28" t="s">
        <v>20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21</v>
      </c>
      <c r="AL7" s="24"/>
      <c r="AM7" s="24"/>
      <c r="AN7" s="26" t="s">
        <v>5</v>
      </c>
      <c r="AO7" s="24"/>
      <c r="AP7" s="24"/>
      <c r="AQ7" s="23"/>
      <c r="BS7" s="18" t="s">
        <v>22</v>
      </c>
    </row>
    <row r="8" spans="2:71" ht="14.45" customHeight="1">
      <c r="B8" s="22"/>
      <c r="C8" s="24"/>
      <c r="D8" s="28" t="s">
        <v>23</v>
      </c>
      <c r="E8" s="24"/>
      <c r="F8" s="24"/>
      <c r="G8" s="24"/>
      <c r="H8" s="24"/>
      <c r="I8" s="24"/>
      <c r="J8" s="24"/>
      <c r="K8" s="26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25</v>
      </c>
      <c r="AL8" s="24"/>
      <c r="AM8" s="24"/>
      <c r="AN8" s="26" t="s">
        <v>26</v>
      </c>
      <c r="AO8" s="24"/>
      <c r="AP8" s="24"/>
      <c r="AQ8" s="23"/>
      <c r="BS8" s="18" t="s">
        <v>27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28</v>
      </c>
    </row>
    <row r="10" spans="2:71" ht="14.45" customHeight="1">
      <c r="B10" s="22"/>
      <c r="C10" s="24"/>
      <c r="D10" s="28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30</v>
      </c>
      <c r="AL10" s="24"/>
      <c r="AM10" s="24"/>
      <c r="AN10" s="26" t="s">
        <v>5</v>
      </c>
      <c r="AO10" s="24"/>
      <c r="AP10" s="24"/>
      <c r="AQ10" s="23"/>
      <c r="BS10" s="18" t="s">
        <v>19</v>
      </c>
    </row>
    <row r="11" spans="2:71" ht="18.4" customHeight="1">
      <c r="B11" s="22"/>
      <c r="C11" s="24"/>
      <c r="D11" s="24"/>
      <c r="E11" s="26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32</v>
      </c>
      <c r="AL11" s="24"/>
      <c r="AM11" s="24"/>
      <c r="AN11" s="26" t="s">
        <v>5</v>
      </c>
      <c r="AO11" s="24"/>
      <c r="AP11" s="24"/>
      <c r="AQ11" s="23"/>
      <c r="BS11" s="18" t="s">
        <v>19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19</v>
      </c>
    </row>
    <row r="13" spans="2:71" ht="14.45" customHeight="1">
      <c r="B13" s="22"/>
      <c r="C13" s="24"/>
      <c r="D13" s="28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30</v>
      </c>
      <c r="AL13" s="24"/>
      <c r="AM13" s="24"/>
      <c r="AN13" s="26" t="s">
        <v>5</v>
      </c>
      <c r="AO13" s="24"/>
      <c r="AP13" s="24"/>
      <c r="AQ13" s="23"/>
      <c r="BS13" s="18" t="s">
        <v>19</v>
      </c>
    </row>
    <row r="14" spans="2:71" ht="15">
      <c r="B14" s="22"/>
      <c r="C14" s="24"/>
      <c r="D14" s="24"/>
      <c r="E14" s="26" t="s">
        <v>34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32</v>
      </c>
      <c r="AL14" s="24"/>
      <c r="AM14" s="24"/>
      <c r="AN14" s="26" t="s">
        <v>5</v>
      </c>
      <c r="AO14" s="24"/>
      <c r="AP14" s="24"/>
      <c r="AQ14" s="23"/>
      <c r="BS14" s="18" t="s">
        <v>19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35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30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26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32</v>
      </c>
      <c r="AL17" s="24"/>
      <c r="AM17" s="24"/>
      <c r="AN17" s="26" t="s">
        <v>5</v>
      </c>
      <c r="AO17" s="24"/>
      <c r="AP17" s="24"/>
      <c r="AQ17" s="23"/>
      <c r="BS17" s="18" t="s">
        <v>37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30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4" customHeight="1">
      <c r="B20" s="22"/>
      <c r="C20" s="24"/>
      <c r="D20" s="24"/>
      <c r="E20" s="26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32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63" customHeight="1">
      <c r="B23" s="22"/>
      <c r="C23" s="24"/>
      <c r="D23" s="24"/>
      <c r="E23" s="160" t="s">
        <v>41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42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4">
        <f>ROUND(AG87,2)</f>
        <v>0</v>
      </c>
      <c r="AL26" s="158"/>
      <c r="AM26" s="158"/>
      <c r="AN26" s="158"/>
      <c r="AO26" s="158"/>
      <c r="AP26" s="24"/>
      <c r="AQ26" s="23"/>
    </row>
    <row r="27" spans="2:43" ht="14.45" customHeight="1">
      <c r="B27" s="22"/>
      <c r="C27" s="24"/>
      <c r="D27" s="30" t="s">
        <v>43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4">
        <f>ROUND(AG90,2)</f>
        <v>0</v>
      </c>
      <c r="AL27" s="184"/>
      <c r="AM27" s="184"/>
      <c r="AN27" s="184"/>
      <c r="AO27" s="184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44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5">
        <f>ROUND(AK26+AK27,2)</f>
        <v>0</v>
      </c>
      <c r="AL29" s="186"/>
      <c r="AM29" s="186"/>
      <c r="AN29" s="186"/>
      <c r="AO29" s="186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45</v>
      </c>
      <c r="E31" s="37"/>
      <c r="F31" s="38" t="s">
        <v>46</v>
      </c>
      <c r="G31" s="37"/>
      <c r="H31" s="37"/>
      <c r="I31" s="37"/>
      <c r="J31" s="37"/>
      <c r="K31" s="37"/>
      <c r="L31" s="150">
        <v>0.21</v>
      </c>
      <c r="M31" s="151"/>
      <c r="N31" s="151"/>
      <c r="O31" s="151"/>
      <c r="P31" s="37"/>
      <c r="Q31" s="37"/>
      <c r="R31" s="37"/>
      <c r="S31" s="37"/>
      <c r="T31" s="40" t="s">
        <v>47</v>
      </c>
      <c r="U31" s="37"/>
      <c r="V31" s="37"/>
      <c r="W31" s="152">
        <f>SUM(AK29)</f>
        <v>0</v>
      </c>
      <c r="X31" s="151"/>
      <c r="Y31" s="151"/>
      <c r="Z31" s="151"/>
      <c r="AA31" s="151"/>
      <c r="AB31" s="151"/>
      <c r="AC31" s="151"/>
      <c r="AD31" s="151"/>
      <c r="AE31" s="151"/>
      <c r="AF31" s="37"/>
      <c r="AG31" s="37"/>
      <c r="AH31" s="37"/>
      <c r="AI31" s="37"/>
      <c r="AJ31" s="37"/>
      <c r="AK31" s="152">
        <f>W31*0.21</f>
        <v>0</v>
      </c>
      <c r="AL31" s="151"/>
      <c r="AM31" s="151"/>
      <c r="AN31" s="151"/>
      <c r="AO31" s="151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48</v>
      </c>
      <c r="G32" s="37"/>
      <c r="H32" s="37"/>
      <c r="I32" s="37"/>
      <c r="J32" s="37"/>
      <c r="K32" s="37"/>
      <c r="L32" s="150">
        <v>0.15</v>
      </c>
      <c r="M32" s="151"/>
      <c r="N32" s="151"/>
      <c r="O32" s="151"/>
      <c r="P32" s="37"/>
      <c r="Q32" s="37"/>
      <c r="R32" s="37"/>
      <c r="S32" s="37"/>
      <c r="T32" s="40" t="s">
        <v>47</v>
      </c>
      <c r="U32" s="37"/>
      <c r="V32" s="37"/>
      <c r="W32" s="152">
        <v>0</v>
      </c>
      <c r="X32" s="151"/>
      <c r="Y32" s="151"/>
      <c r="Z32" s="151"/>
      <c r="AA32" s="151"/>
      <c r="AB32" s="151"/>
      <c r="AC32" s="151"/>
      <c r="AD32" s="151"/>
      <c r="AE32" s="151"/>
      <c r="AF32" s="37"/>
      <c r="AG32" s="37"/>
      <c r="AH32" s="37"/>
      <c r="AI32" s="37"/>
      <c r="AJ32" s="37"/>
      <c r="AK32" s="152">
        <v>0</v>
      </c>
      <c r="AL32" s="151"/>
      <c r="AM32" s="151"/>
      <c r="AN32" s="151"/>
      <c r="AO32" s="151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49</v>
      </c>
      <c r="G33" s="37"/>
      <c r="H33" s="37"/>
      <c r="I33" s="37"/>
      <c r="J33" s="37"/>
      <c r="K33" s="37"/>
      <c r="L33" s="150">
        <v>0.21</v>
      </c>
      <c r="M33" s="151"/>
      <c r="N33" s="151"/>
      <c r="O33" s="151"/>
      <c r="P33" s="37"/>
      <c r="Q33" s="37"/>
      <c r="R33" s="37"/>
      <c r="S33" s="37"/>
      <c r="T33" s="40" t="s">
        <v>47</v>
      </c>
      <c r="U33" s="37"/>
      <c r="V33" s="37"/>
      <c r="W33" s="152" t="e">
        <f>ROUND(BB87+SUM(CF91),2)</f>
        <v>#REF!</v>
      </c>
      <c r="X33" s="151"/>
      <c r="Y33" s="151"/>
      <c r="Z33" s="151"/>
      <c r="AA33" s="151"/>
      <c r="AB33" s="151"/>
      <c r="AC33" s="151"/>
      <c r="AD33" s="151"/>
      <c r="AE33" s="151"/>
      <c r="AF33" s="37"/>
      <c r="AG33" s="37"/>
      <c r="AH33" s="37"/>
      <c r="AI33" s="37"/>
      <c r="AJ33" s="37"/>
      <c r="AK33" s="152">
        <v>0</v>
      </c>
      <c r="AL33" s="151"/>
      <c r="AM33" s="151"/>
      <c r="AN33" s="151"/>
      <c r="AO33" s="151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50</v>
      </c>
      <c r="G34" s="37"/>
      <c r="H34" s="37"/>
      <c r="I34" s="37"/>
      <c r="J34" s="37"/>
      <c r="K34" s="37"/>
      <c r="L34" s="150">
        <v>0.15</v>
      </c>
      <c r="M34" s="151"/>
      <c r="N34" s="151"/>
      <c r="O34" s="151"/>
      <c r="P34" s="37"/>
      <c r="Q34" s="37"/>
      <c r="R34" s="37"/>
      <c r="S34" s="37"/>
      <c r="T34" s="40" t="s">
        <v>47</v>
      </c>
      <c r="U34" s="37"/>
      <c r="V34" s="37"/>
      <c r="W34" s="152" t="e">
        <f>ROUND(BC87+SUM(CG91),2)</f>
        <v>#REF!</v>
      </c>
      <c r="X34" s="151"/>
      <c r="Y34" s="151"/>
      <c r="Z34" s="151"/>
      <c r="AA34" s="151"/>
      <c r="AB34" s="151"/>
      <c r="AC34" s="151"/>
      <c r="AD34" s="151"/>
      <c r="AE34" s="151"/>
      <c r="AF34" s="37"/>
      <c r="AG34" s="37"/>
      <c r="AH34" s="37"/>
      <c r="AI34" s="37"/>
      <c r="AJ34" s="37"/>
      <c r="AK34" s="152">
        <v>0</v>
      </c>
      <c r="AL34" s="151"/>
      <c r="AM34" s="151"/>
      <c r="AN34" s="151"/>
      <c r="AO34" s="151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51</v>
      </c>
      <c r="G35" s="37"/>
      <c r="H35" s="37"/>
      <c r="I35" s="37"/>
      <c r="J35" s="37"/>
      <c r="K35" s="37"/>
      <c r="L35" s="150">
        <v>0</v>
      </c>
      <c r="M35" s="151"/>
      <c r="N35" s="151"/>
      <c r="O35" s="151"/>
      <c r="P35" s="37"/>
      <c r="Q35" s="37"/>
      <c r="R35" s="37"/>
      <c r="S35" s="37"/>
      <c r="T35" s="40" t="s">
        <v>47</v>
      </c>
      <c r="U35" s="37"/>
      <c r="V35" s="37"/>
      <c r="W35" s="152" t="e">
        <f>ROUND(BD87+SUM(CH91),2)</f>
        <v>#REF!</v>
      </c>
      <c r="X35" s="151"/>
      <c r="Y35" s="151"/>
      <c r="Z35" s="151"/>
      <c r="AA35" s="151"/>
      <c r="AB35" s="151"/>
      <c r="AC35" s="151"/>
      <c r="AD35" s="151"/>
      <c r="AE35" s="151"/>
      <c r="AF35" s="37"/>
      <c r="AG35" s="37"/>
      <c r="AH35" s="37"/>
      <c r="AI35" s="37"/>
      <c r="AJ35" s="37"/>
      <c r="AK35" s="152">
        <v>0</v>
      </c>
      <c r="AL35" s="151"/>
      <c r="AM35" s="151"/>
      <c r="AN35" s="151"/>
      <c r="AO35" s="15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52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53</v>
      </c>
      <c r="U37" s="44"/>
      <c r="V37" s="44"/>
      <c r="W37" s="44"/>
      <c r="X37" s="161" t="s">
        <v>54</v>
      </c>
      <c r="Y37" s="162"/>
      <c r="Z37" s="162"/>
      <c r="AA37" s="162"/>
      <c r="AB37" s="162"/>
      <c r="AC37" s="44"/>
      <c r="AD37" s="44"/>
      <c r="AE37" s="44"/>
      <c r="AF37" s="44"/>
      <c r="AG37" s="44"/>
      <c r="AH37" s="44"/>
      <c r="AI37" s="44"/>
      <c r="AJ37" s="44"/>
      <c r="AK37" s="163">
        <f>SUM(AK29:AK35)</f>
        <v>0</v>
      </c>
      <c r="AL37" s="162"/>
      <c r="AM37" s="162"/>
      <c r="AN37" s="162"/>
      <c r="AO37" s="164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55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57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58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60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57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58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55" t="s">
        <v>61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256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5" t="str">
        <f>K6</f>
        <v>Stavební úpravy Jízdárny - 1PP, Tachov - Světce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23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Tachov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25</v>
      </c>
      <c r="AJ80" s="32"/>
      <c r="AK80" s="32"/>
      <c r="AL80" s="32"/>
      <c r="AM80" s="69" t="str">
        <f>IF(AN8="","",AN8)</f>
        <v>6. 7. 2018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29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Tachov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35</v>
      </c>
      <c r="AJ82" s="32"/>
      <c r="AK82" s="32"/>
      <c r="AL82" s="32"/>
      <c r="AM82" s="167" t="str">
        <f>IF(E17="","",E17)</f>
        <v>Ateliér Soukup Opl Švehla s.r.o.</v>
      </c>
      <c r="AN82" s="167"/>
      <c r="AO82" s="167"/>
      <c r="AP82" s="167"/>
      <c r="AQ82" s="33"/>
      <c r="AS82" s="170" t="s">
        <v>62</v>
      </c>
      <c r="AT82" s="17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33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38</v>
      </c>
      <c r="AJ83" s="32"/>
      <c r="AK83" s="32"/>
      <c r="AL83" s="32"/>
      <c r="AM83" s="167" t="str">
        <f>IF(E20="","",E20)</f>
        <v>Tomáš Chlumecký</v>
      </c>
      <c r="AN83" s="167"/>
      <c r="AO83" s="167"/>
      <c r="AP83" s="167"/>
      <c r="AQ83" s="33"/>
      <c r="AS83" s="172"/>
      <c r="AT83" s="173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2"/>
      <c r="AT84" s="173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4" t="s">
        <v>63</v>
      </c>
      <c r="D85" s="175"/>
      <c r="E85" s="175"/>
      <c r="F85" s="175"/>
      <c r="G85" s="175"/>
      <c r="H85" s="71"/>
      <c r="I85" s="176" t="s">
        <v>64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6" t="s">
        <v>65</v>
      </c>
      <c r="AH85" s="175"/>
      <c r="AI85" s="175"/>
      <c r="AJ85" s="175"/>
      <c r="AK85" s="175"/>
      <c r="AL85" s="175"/>
      <c r="AM85" s="175"/>
      <c r="AN85" s="176" t="s">
        <v>66</v>
      </c>
      <c r="AO85" s="175"/>
      <c r="AP85" s="177"/>
      <c r="AQ85" s="33"/>
      <c r="AS85" s="72" t="s">
        <v>67</v>
      </c>
      <c r="AT85" s="73" t="s">
        <v>68</v>
      </c>
      <c r="AU85" s="73" t="s">
        <v>69</v>
      </c>
      <c r="AV85" s="73" t="s">
        <v>70</v>
      </c>
      <c r="AW85" s="73" t="s">
        <v>71</v>
      </c>
      <c r="AX85" s="73" t="s">
        <v>72</v>
      </c>
      <c r="AY85" s="73" t="s">
        <v>73</v>
      </c>
      <c r="AZ85" s="73" t="s">
        <v>74</v>
      </c>
      <c r="BA85" s="73" t="s">
        <v>75</v>
      </c>
      <c r="BB85" s="73" t="s">
        <v>76</v>
      </c>
      <c r="BC85" s="73" t="s">
        <v>77</v>
      </c>
      <c r="BD85" s="74" t="s">
        <v>78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1">
        <f>SUM(AG88)</f>
        <v>0</v>
      </c>
      <c r="AH87" s="181"/>
      <c r="AI87" s="181"/>
      <c r="AJ87" s="181"/>
      <c r="AK87" s="181"/>
      <c r="AL87" s="181"/>
      <c r="AM87" s="181"/>
      <c r="AN87" s="169">
        <f>SUM(AN88)</f>
        <v>0</v>
      </c>
      <c r="AO87" s="169"/>
      <c r="AP87" s="169"/>
      <c r="AQ87" s="67"/>
      <c r="AS87" s="78" t="e">
        <f>ROUND(#REF!+SUM(#REF!)+#REF!+SUM(AS88:AS88)+#REF!,2)</f>
        <v>#REF!</v>
      </c>
      <c r="AT87" s="79" t="e">
        <f aca="true" t="shared" si="0" ref="AT87:AT88">ROUND(SUM(AV87:AW87),2)</f>
        <v>#REF!</v>
      </c>
      <c r="AU87" s="80" t="e">
        <f>ROUND(#REF!+SUM(#REF!)+#REF!+SUM(AU88:AU88)+#REF!,5)</f>
        <v>#REF!</v>
      </c>
      <c r="AV87" s="79" t="e">
        <f>ROUND(AZ87*L31,2)</f>
        <v>#REF!</v>
      </c>
      <c r="AW87" s="79" t="e">
        <f>ROUND(BA87*L32,2)</f>
        <v>#REF!</v>
      </c>
      <c r="AX87" s="79" t="e">
        <f>ROUND(BB87*L31,2)</f>
        <v>#REF!</v>
      </c>
      <c r="AY87" s="79" t="e">
        <f>ROUND(BC87*L32,2)</f>
        <v>#REF!</v>
      </c>
      <c r="AZ87" s="79" t="e">
        <f>ROUND(#REF!+SUM(#REF!)+#REF!+SUM(AZ88:AZ88)+#REF!,2)</f>
        <v>#REF!</v>
      </c>
      <c r="BA87" s="79" t="e">
        <f>ROUND(#REF!+SUM(#REF!)+#REF!+SUM(BA88:BA88)+#REF!,2)</f>
        <v>#REF!</v>
      </c>
      <c r="BB87" s="79" t="e">
        <f>ROUND(#REF!+SUM(#REF!)+#REF!+SUM(BB88:BB88)+#REF!,2)</f>
        <v>#REF!</v>
      </c>
      <c r="BC87" s="79" t="e">
        <f>ROUND(#REF!+SUM(#REF!)+#REF!+SUM(BC88:BC88)+#REF!,2)</f>
        <v>#REF!</v>
      </c>
      <c r="BD87" s="81" t="e">
        <f>ROUND(#REF!+SUM(#REF!)+#REF!+SUM(BD88:BD88)+#REF!,2)</f>
        <v>#REF!</v>
      </c>
      <c r="BS87" s="82" t="s">
        <v>80</v>
      </c>
      <c r="BT87" s="82" t="s">
        <v>81</v>
      </c>
      <c r="BU87" s="83" t="s">
        <v>82</v>
      </c>
      <c r="BV87" s="82" t="s">
        <v>83</v>
      </c>
      <c r="BW87" s="82" t="s">
        <v>84</v>
      </c>
      <c r="BX87" s="82" t="s">
        <v>85</v>
      </c>
    </row>
    <row r="88" spans="1:76" s="5" customFormat="1" ht="28.9" customHeight="1">
      <c r="A88" s="84" t="s">
        <v>86</v>
      </c>
      <c r="B88" s="85"/>
      <c r="C88" s="86"/>
      <c r="D88" s="168" t="s">
        <v>88</v>
      </c>
      <c r="E88" s="168"/>
      <c r="F88" s="168"/>
      <c r="G88" s="168"/>
      <c r="H88" s="168"/>
      <c r="I88" s="87"/>
      <c r="J88" s="168" t="s">
        <v>89</v>
      </c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82">
        <f>'D.1.4.6 - Vzduchotechnika...'!M30</f>
        <v>0</v>
      </c>
      <c r="AH88" s="183"/>
      <c r="AI88" s="183"/>
      <c r="AJ88" s="183"/>
      <c r="AK88" s="183"/>
      <c r="AL88" s="183"/>
      <c r="AM88" s="183"/>
      <c r="AN88" s="182">
        <f aca="true" t="shared" si="1" ref="AN88">SUM(AG88,AT88)</f>
        <v>0</v>
      </c>
      <c r="AO88" s="183"/>
      <c r="AP88" s="183"/>
      <c r="AQ88" s="88"/>
      <c r="AS88" s="89">
        <f>'D.1.4.6 - Vzduchotechnika...'!M28</f>
        <v>0</v>
      </c>
      <c r="AT88" s="90">
        <f t="shared" si="0"/>
        <v>0</v>
      </c>
      <c r="AU88" s="91">
        <f>'D.1.4.6 - Vzduchotechnika...'!W114</f>
        <v>0</v>
      </c>
      <c r="AV88" s="90">
        <f>'D.1.4.6 - Vzduchotechnika...'!M32</f>
        <v>0</v>
      </c>
      <c r="AW88" s="90">
        <f>'D.1.4.6 - Vzduchotechnika...'!M33</f>
        <v>0</v>
      </c>
      <c r="AX88" s="90">
        <f>'D.1.4.6 - Vzduchotechnika...'!M34</f>
        <v>0</v>
      </c>
      <c r="AY88" s="90">
        <f>'D.1.4.6 - Vzduchotechnika...'!M35</f>
        <v>0</v>
      </c>
      <c r="AZ88" s="90">
        <f>'D.1.4.6 - Vzduchotechnika...'!H32</f>
        <v>0</v>
      </c>
      <c r="BA88" s="90">
        <f>'D.1.4.6 - Vzduchotechnika...'!H33</f>
        <v>0</v>
      </c>
      <c r="BB88" s="90">
        <f>'D.1.4.6 - Vzduchotechnika...'!H34</f>
        <v>0</v>
      </c>
      <c r="BC88" s="90">
        <f>'D.1.4.6 - Vzduchotechnika...'!H35</f>
        <v>0</v>
      </c>
      <c r="BD88" s="92">
        <f>'D.1.4.6 - Vzduchotechnika...'!H36</f>
        <v>0</v>
      </c>
      <c r="BT88" s="93" t="s">
        <v>22</v>
      </c>
      <c r="BV88" s="93" t="s">
        <v>83</v>
      </c>
      <c r="BW88" s="93" t="s">
        <v>90</v>
      </c>
      <c r="BX88" s="93" t="s">
        <v>84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6" t="s">
        <v>93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9">
        <v>0</v>
      </c>
      <c r="AH90" s="169"/>
      <c r="AI90" s="169"/>
      <c r="AJ90" s="169"/>
      <c r="AK90" s="169"/>
      <c r="AL90" s="169"/>
      <c r="AM90" s="169"/>
      <c r="AN90" s="169">
        <v>0</v>
      </c>
      <c r="AO90" s="169"/>
      <c r="AP90" s="169"/>
      <c r="AQ90" s="33"/>
      <c r="AS90" s="72" t="s">
        <v>94</v>
      </c>
      <c r="AT90" s="73" t="s">
        <v>95</v>
      </c>
      <c r="AU90" s="73" t="s">
        <v>45</v>
      </c>
      <c r="AV90" s="74" t="s">
        <v>68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5"/>
      <c r="AT91" s="52"/>
      <c r="AU91" s="52"/>
      <c r="AV91" s="54"/>
    </row>
    <row r="92" spans="2:43" s="1" customFormat="1" ht="30" customHeight="1">
      <c r="B92" s="31"/>
      <c r="C92" s="96" t="s">
        <v>96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78">
        <f>ROUND(AG87+AG90,2)</f>
        <v>0</v>
      </c>
      <c r="AH92" s="178"/>
      <c r="AI92" s="178"/>
      <c r="AJ92" s="178"/>
      <c r="AK92" s="178"/>
      <c r="AL92" s="178"/>
      <c r="AM92" s="178"/>
      <c r="AN92" s="178">
        <f>AN87+AN90</f>
        <v>0</v>
      </c>
      <c r="AO92" s="178"/>
      <c r="AP92" s="178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2:AM92"/>
    <mergeCell ref="AN92:AP92"/>
    <mergeCell ref="AR2:BE2"/>
    <mergeCell ref="AG87:AM87"/>
    <mergeCell ref="AN87:AP87"/>
    <mergeCell ref="AN88:AP88"/>
    <mergeCell ref="AG88:AM88"/>
    <mergeCell ref="AK26:AO26"/>
    <mergeCell ref="AK27:AO27"/>
    <mergeCell ref="AK29:AO29"/>
    <mergeCell ref="D88:H88"/>
    <mergeCell ref="J88:AF88"/>
    <mergeCell ref="AG90:AM90"/>
    <mergeCell ref="AN90:AP90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D.1.4.6 - Vzduchotechnika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 topLeftCell="A1">
      <pane ySplit="1" topLeftCell="A151" activePane="bottomLeft" state="frozen"/>
      <selection pane="bottomLeft" activeCell="L153" sqref="L153:M153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98"/>
      <c r="B1" s="11"/>
      <c r="C1" s="11"/>
      <c r="D1" s="12" t="s">
        <v>1</v>
      </c>
      <c r="E1" s="11"/>
      <c r="F1" s="13" t="s">
        <v>97</v>
      </c>
      <c r="G1" s="13"/>
      <c r="H1" s="217" t="s">
        <v>98</v>
      </c>
      <c r="I1" s="217"/>
      <c r="J1" s="217"/>
      <c r="K1" s="217"/>
      <c r="L1" s="13" t="s">
        <v>99</v>
      </c>
      <c r="M1" s="11"/>
      <c r="N1" s="11"/>
      <c r="O1" s="12" t="s">
        <v>100</v>
      </c>
      <c r="P1" s="11"/>
      <c r="Q1" s="11"/>
      <c r="R1" s="11"/>
      <c r="S1" s="13" t="s">
        <v>101</v>
      </c>
      <c r="T1" s="13"/>
      <c r="U1" s="98"/>
      <c r="V1" s="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79" t="s">
        <v>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87</v>
      </c>
    </row>
    <row r="4" spans="2:46" ht="36.95" customHeight="1">
      <c r="B4" s="22"/>
      <c r="C4" s="155" t="s">
        <v>102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187" t="str">
        <f>'Rekapitulace stavby'!K6</f>
        <v>Stavební úpravy Jízdárny - 1PP, Tachov - Světce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4"/>
      <c r="R6" s="23"/>
    </row>
    <row r="7" spans="2:18" s="1" customFormat="1" ht="32.85" customHeight="1">
      <c r="B7" s="31"/>
      <c r="C7" s="32"/>
      <c r="D7" s="27" t="s">
        <v>103</v>
      </c>
      <c r="E7" s="32"/>
      <c r="F7" s="159" t="s">
        <v>219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32"/>
      <c r="R7" s="33"/>
    </row>
    <row r="8" spans="2:18" s="1" customFormat="1" ht="14.45" customHeight="1">
      <c r="B8" s="31"/>
      <c r="C8" s="32"/>
      <c r="D8" s="28" t="s">
        <v>20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21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23</v>
      </c>
      <c r="E9" s="32"/>
      <c r="F9" s="26" t="s">
        <v>34</v>
      </c>
      <c r="G9" s="32"/>
      <c r="H9" s="32"/>
      <c r="I9" s="32"/>
      <c r="J9" s="32"/>
      <c r="K9" s="32"/>
      <c r="L9" s="32"/>
      <c r="M9" s="28" t="s">
        <v>25</v>
      </c>
      <c r="N9" s="32"/>
      <c r="O9" s="190" t="str">
        <f>'Rekapitulace stavby'!AN8</f>
        <v>6. 7. 2018</v>
      </c>
      <c r="P9" s="190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29</v>
      </c>
      <c r="E11" s="32"/>
      <c r="F11" s="32"/>
      <c r="G11" s="32"/>
      <c r="H11" s="32"/>
      <c r="I11" s="32"/>
      <c r="J11" s="32"/>
      <c r="K11" s="32"/>
      <c r="L11" s="32"/>
      <c r="M11" s="28" t="s">
        <v>30</v>
      </c>
      <c r="N11" s="32"/>
      <c r="O11" s="157" t="str">
        <f>IF('Rekapitulace stavby'!AN10="","",'Rekapitulace stavby'!AN10)</f>
        <v/>
      </c>
      <c r="P11" s="157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>Město Tachov</v>
      </c>
      <c r="F12" s="32"/>
      <c r="G12" s="32"/>
      <c r="H12" s="32"/>
      <c r="I12" s="32"/>
      <c r="J12" s="32"/>
      <c r="K12" s="32"/>
      <c r="L12" s="32"/>
      <c r="M12" s="28" t="s">
        <v>32</v>
      </c>
      <c r="N12" s="32"/>
      <c r="O12" s="157" t="str">
        <f>IF('Rekapitulace stavby'!AN11="","",'Rekapitulace stavby'!AN11)</f>
        <v/>
      </c>
      <c r="P12" s="157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33</v>
      </c>
      <c r="E14" s="32"/>
      <c r="F14" s="32"/>
      <c r="G14" s="32"/>
      <c r="H14" s="32"/>
      <c r="I14" s="32"/>
      <c r="J14" s="32"/>
      <c r="K14" s="32"/>
      <c r="L14" s="32"/>
      <c r="M14" s="28" t="s">
        <v>30</v>
      </c>
      <c r="N14" s="32"/>
      <c r="O14" s="157" t="str">
        <f>IF('Rekapitulace stavby'!AN13="","",'Rekapitulace stavby'!AN13)</f>
        <v/>
      </c>
      <c r="P14" s="157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32</v>
      </c>
      <c r="N15" s="32"/>
      <c r="O15" s="157" t="str">
        <f>IF('Rekapitulace stavby'!AN14="","",'Rekapitulace stavby'!AN14)</f>
        <v/>
      </c>
      <c r="P15" s="157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35</v>
      </c>
      <c r="E17" s="32"/>
      <c r="F17" s="32"/>
      <c r="G17" s="32"/>
      <c r="H17" s="32"/>
      <c r="I17" s="32"/>
      <c r="J17" s="32"/>
      <c r="K17" s="32"/>
      <c r="L17" s="32"/>
      <c r="M17" s="28" t="s">
        <v>30</v>
      </c>
      <c r="N17" s="32"/>
      <c r="O17" s="157" t="str">
        <f>IF('Rekapitulace stavby'!AN16="","",'Rekapitulace stavby'!AN16)</f>
        <v/>
      </c>
      <c r="P17" s="15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>Ateliér Soukup Opl Švehla s.r.o.</v>
      </c>
      <c r="F18" s="32"/>
      <c r="G18" s="32"/>
      <c r="H18" s="32"/>
      <c r="I18" s="32"/>
      <c r="J18" s="32"/>
      <c r="K18" s="32"/>
      <c r="L18" s="32"/>
      <c r="M18" s="28" t="s">
        <v>32</v>
      </c>
      <c r="N18" s="32"/>
      <c r="O18" s="157" t="str">
        <f>IF('Rekapitulace stavby'!AN17="","",'Rekapitulace stavby'!AN17)</f>
        <v/>
      </c>
      <c r="P18" s="15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38</v>
      </c>
      <c r="E20" s="32"/>
      <c r="F20" s="32"/>
      <c r="G20" s="32"/>
      <c r="H20" s="32"/>
      <c r="I20" s="32"/>
      <c r="J20" s="32"/>
      <c r="K20" s="32"/>
      <c r="L20" s="32"/>
      <c r="M20" s="28" t="s">
        <v>30</v>
      </c>
      <c r="N20" s="32"/>
      <c r="O20" s="157" t="str">
        <f>IF('Rekapitulace stavby'!AN19="","",'Rekapitulace stavby'!AN19)</f>
        <v/>
      </c>
      <c r="P20" s="15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>Tomáš Chlumecký</v>
      </c>
      <c r="F21" s="32"/>
      <c r="G21" s="32"/>
      <c r="H21" s="32"/>
      <c r="I21" s="32"/>
      <c r="J21" s="32"/>
      <c r="K21" s="32"/>
      <c r="L21" s="32"/>
      <c r="M21" s="28" t="s">
        <v>32</v>
      </c>
      <c r="N21" s="32"/>
      <c r="O21" s="157" t="str">
        <f>IF('Rekapitulace stavby'!AN20="","",'Rekapitulace stavby'!AN20)</f>
        <v/>
      </c>
      <c r="P21" s="15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40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32"/>
      <c r="E24" s="160" t="s">
        <v>5</v>
      </c>
      <c r="F24" s="160"/>
      <c r="G24" s="160"/>
      <c r="H24" s="160"/>
      <c r="I24" s="160"/>
      <c r="J24" s="160"/>
      <c r="K24" s="160"/>
      <c r="L24" s="16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9" t="s">
        <v>104</v>
      </c>
      <c r="E27" s="32"/>
      <c r="F27" s="32"/>
      <c r="G27" s="32"/>
      <c r="H27" s="32"/>
      <c r="I27" s="32"/>
      <c r="J27" s="32"/>
      <c r="K27" s="32"/>
      <c r="L27" s="32"/>
      <c r="M27" s="184">
        <f>N88</f>
        <v>0</v>
      </c>
      <c r="N27" s="184"/>
      <c r="O27" s="184"/>
      <c r="P27" s="184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84">
        <f>N95</f>
        <v>0</v>
      </c>
      <c r="N28" s="184"/>
      <c r="O28" s="184"/>
      <c r="P28" s="18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0" t="s">
        <v>44</v>
      </c>
      <c r="E30" s="32"/>
      <c r="F30" s="32"/>
      <c r="G30" s="32"/>
      <c r="H30" s="32"/>
      <c r="I30" s="32"/>
      <c r="J30" s="32"/>
      <c r="K30" s="32"/>
      <c r="L30" s="32"/>
      <c r="M30" s="191">
        <f>ROUND(M27+M28,2)</f>
        <v>0</v>
      </c>
      <c r="N30" s="189"/>
      <c r="O30" s="189"/>
      <c r="P30" s="18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45</v>
      </c>
      <c r="E32" s="38" t="s">
        <v>46</v>
      </c>
      <c r="F32" s="39">
        <v>0.21</v>
      </c>
      <c r="G32" s="101" t="s">
        <v>47</v>
      </c>
      <c r="H32" s="192">
        <f>ROUND((SUM(BE95:BE96)+SUM(BE114:BE171)),2)</f>
        <v>0</v>
      </c>
      <c r="I32" s="189"/>
      <c r="J32" s="189"/>
      <c r="K32" s="32"/>
      <c r="L32" s="32"/>
      <c r="M32" s="192">
        <f>ROUND(ROUND((SUM(BE95:BE96)+SUM(BE114:BE171)),2)*F32,2)</f>
        <v>0</v>
      </c>
      <c r="N32" s="189"/>
      <c r="O32" s="189"/>
      <c r="P32" s="189"/>
      <c r="Q32" s="32"/>
      <c r="R32" s="33"/>
    </row>
    <row r="33" spans="2:18" s="1" customFormat="1" ht="14.45" customHeight="1">
      <c r="B33" s="31"/>
      <c r="C33" s="32"/>
      <c r="D33" s="32"/>
      <c r="E33" s="38" t="s">
        <v>48</v>
      </c>
      <c r="F33" s="39">
        <v>0.15</v>
      </c>
      <c r="G33" s="101" t="s">
        <v>47</v>
      </c>
      <c r="H33" s="192">
        <f>ROUND((SUM(BF95:BF96)+SUM(BF114:BF171)),2)</f>
        <v>0</v>
      </c>
      <c r="I33" s="189"/>
      <c r="J33" s="189"/>
      <c r="K33" s="32"/>
      <c r="L33" s="32"/>
      <c r="M33" s="192">
        <f>ROUND(ROUND((SUM(BF95:BF96)+SUM(BF114:BF171)),2)*F33,2)</f>
        <v>0</v>
      </c>
      <c r="N33" s="189"/>
      <c r="O33" s="189"/>
      <c r="P33" s="189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49</v>
      </c>
      <c r="F34" s="39">
        <v>0.21</v>
      </c>
      <c r="G34" s="101" t="s">
        <v>47</v>
      </c>
      <c r="H34" s="192">
        <f>ROUND((SUM(BG95:BG96)+SUM(BG114:BG171)),2)</f>
        <v>0</v>
      </c>
      <c r="I34" s="189"/>
      <c r="J34" s="189"/>
      <c r="K34" s="32"/>
      <c r="L34" s="32"/>
      <c r="M34" s="192">
        <v>0</v>
      </c>
      <c r="N34" s="189"/>
      <c r="O34" s="189"/>
      <c r="P34" s="189"/>
      <c r="Q34" s="32"/>
      <c r="R34" s="33"/>
    </row>
    <row r="35" spans="2:18" s="1" customFormat="1" ht="14.45" customHeight="1" hidden="1">
      <c r="B35" s="31"/>
      <c r="C35" s="32"/>
      <c r="D35" s="32"/>
      <c r="E35" s="38" t="s">
        <v>50</v>
      </c>
      <c r="F35" s="39">
        <v>0.15</v>
      </c>
      <c r="G35" s="101" t="s">
        <v>47</v>
      </c>
      <c r="H35" s="192">
        <f>ROUND((SUM(BH95:BH96)+SUM(BH114:BH171)),2)</f>
        <v>0</v>
      </c>
      <c r="I35" s="189"/>
      <c r="J35" s="189"/>
      <c r="K35" s="32"/>
      <c r="L35" s="32"/>
      <c r="M35" s="192">
        <v>0</v>
      </c>
      <c r="N35" s="189"/>
      <c r="O35" s="189"/>
      <c r="P35" s="189"/>
      <c r="Q35" s="32"/>
      <c r="R35" s="33"/>
    </row>
    <row r="36" spans="2:18" s="1" customFormat="1" ht="14.45" customHeight="1" hidden="1">
      <c r="B36" s="31"/>
      <c r="C36" s="32"/>
      <c r="D36" s="32"/>
      <c r="E36" s="38" t="s">
        <v>51</v>
      </c>
      <c r="F36" s="39">
        <v>0</v>
      </c>
      <c r="G36" s="101" t="s">
        <v>47</v>
      </c>
      <c r="H36" s="192">
        <f>ROUND((SUM(BI95:BI96)+SUM(BI114:BI171)),2)</f>
        <v>0</v>
      </c>
      <c r="I36" s="189"/>
      <c r="J36" s="189"/>
      <c r="K36" s="32"/>
      <c r="L36" s="32"/>
      <c r="M36" s="192">
        <v>0</v>
      </c>
      <c r="N36" s="189"/>
      <c r="O36" s="189"/>
      <c r="P36" s="18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7"/>
      <c r="D38" s="102" t="s">
        <v>52</v>
      </c>
      <c r="E38" s="71"/>
      <c r="F38" s="71"/>
      <c r="G38" s="103" t="s">
        <v>53</v>
      </c>
      <c r="H38" s="104" t="s">
        <v>54</v>
      </c>
      <c r="I38" s="71"/>
      <c r="J38" s="71"/>
      <c r="K38" s="71"/>
      <c r="L38" s="193">
        <f>SUM(M30:M36)</f>
        <v>0</v>
      </c>
      <c r="M38" s="193"/>
      <c r="N38" s="193"/>
      <c r="O38" s="193"/>
      <c r="P38" s="194"/>
      <c r="Q38" s="97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55</v>
      </c>
      <c r="E50" s="47"/>
      <c r="F50" s="47"/>
      <c r="G50" s="47"/>
      <c r="H50" s="48"/>
      <c r="I50" s="32"/>
      <c r="J50" s="46" t="s">
        <v>56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57</v>
      </c>
      <c r="E59" s="52"/>
      <c r="F59" s="52"/>
      <c r="G59" s="53" t="s">
        <v>58</v>
      </c>
      <c r="H59" s="54"/>
      <c r="I59" s="32"/>
      <c r="J59" s="51" t="s">
        <v>57</v>
      </c>
      <c r="K59" s="52"/>
      <c r="L59" s="52"/>
      <c r="M59" s="52"/>
      <c r="N59" s="53" t="s">
        <v>58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59</v>
      </c>
      <c r="E61" s="47"/>
      <c r="F61" s="47"/>
      <c r="G61" s="47"/>
      <c r="H61" s="48"/>
      <c r="I61" s="32"/>
      <c r="J61" s="46" t="s">
        <v>60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57</v>
      </c>
      <c r="E70" s="52"/>
      <c r="F70" s="52"/>
      <c r="G70" s="53" t="s">
        <v>58</v>
      </c>
      <c r="H70" s="54"/>
      <c r="I70" s="32"/>
      <c r="J70" s="51" t="s">
        <v>57</v>
      </c>
      <c r="K70" s="52"/>
      <c r="L70" s="52"/>
      <c r="M70" s="52"/>
      <c r="N70" s="53" t="s">
        <v>58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5" t="s">
        <v>106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87" t="str">
        <f>F6</f>
        <v>Stavební úpravy Jízdárny - 1PP, Tachov - Světce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2"/>
      <c r="R78" s="33"/>
    </row>
    <row r="79" spans="2:18" s="1" customFormat="1" ht="36.95" customHeight="1">
      <c r="B79" s="31"/>
      <c r="C79" s="65" t="s">
        <v>103</v>
      </c>
      <c r="D79" s="32"/>
      <c r="E79" s="32"/>
      <c r="F79" s="165" t="str">
        <f>F7</f>
        <v>D.1.4.6 - Vzduchotechnika, chlazení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23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25</v>
      </c>
      <c r="L81" s="32"/>
      <c r="M81" s="190" t="str">
        <f>IF(O9="","",O9)</f>
        <v>6. 7. 2018</v>
      </c>
      <c r="N81" s="190"/>
      <c r="O81" s="190"/>
      <c r="P81" s="190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29</v>
      </c>
      <c r="D83" s="32"/>
      <c r="E83" s="32"/>
      <c r="F83" s="26" t="str">
        <f>E12</f>
        <v>Město Tachov</v>
      </c>
      <c r="G83" s="32"/>
      <c r="H83" s="32"/>
      <c r="I83" s="32"/>
      <c r="J83" s="32"/>
      <c r="K83" s="28" t="s">
        <v>35</v>
      </c>
      <c r="L83" s="32"/>
      <c r="M83" s="157" t="str">
        <f>E18</f>
        <v>Ateliér Soukup Opl Švehla s.r.o.</v>
      </c>
      <c r="N83" s="157"/>
      <c r="O83" s="157"/>
      <c r="P83" s="157"/>
      <c r="Q83" s="157"/>
      <c r="R83" s="33"/>
    </row>
    <row r="84" spans="2:18" s="1" customFormat="1" ht="14.45" customHeight="1">
      <c r="B84" s="31"/>
      <c r="C84" s="28" t="s">
        <v>33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38</v>
      </c>
      <c r="L84" s="32"/>
      <c r="M84" s="157" t="str">
        <f>E21</f>
        <v>Tomáš Chlumecký</v>
      </c>
      <c r="N84" s="157"/>
      <c r="O84" s="157"/>
      <c r="P84" s="157"/>
      <c r="Q84" s="157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5" t="s">
        <v>107</v>
      </c>
      <c r="D86" s="196"/>
      <c r="E86" s="196"/>
      <c r="F86" s="196"/>
      <c r="G86" s="196"/>
      <c r="H86" s="97"/>
      <c r="I86" s="97"/>
      <c r="J86" s="97"/>
      <c r="K86" s="97"/>
      <c r="L86" s="97"/>
      <c r="M86" s="97"/>
      <c r="N86" s="195" t="s">
        <v>108</v>
      </c>
      <c r="O86" s="196"/>
      <c r="P86" s="196"/>
      <c r="Q86" s="196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5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9">
        <f>N114</f>
        <v>0</v>
      </c>
      <c r="O88" s="197"/>
      <c r="P88" s="197"/>
      <c r="Q88" s="197"/>
      <c r="R88" s="33"/>
      <c r="AU88" s="18" t="s">
        <v>110</v>
      </c>
    </row>
    <row r="89" spans="2:18" s="6" customFormat="1" ht="24.95" customHeight="1">
      <c r="B89" s="106"/>
      <c r="C89" s="107"/>
      <c r="D89" s="108" t="s">
        <v>220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98">
        <f>N115</f>
        <v>0</v>
      </c>
      <c r="O89" s="199"/>
      <c r="P89" s="199"/>
      <c r="Q89" s="199"/>
      <c r="R89" s="109"/>
    </row>
    <row r="90" spans="2:18" s="9" customFormat="1" ht="19.9" customHeight="1">
      <c r="B90" s="142"/>
      <c r="C90" s="94"/>
      <c r="D90" s="143" t="s">
        <v>221</v>
      </c>
      <c r="E90" s="94"/>
      <c r="F90" s="94"/>
      <c r="G90" s="94"/>
      <c r="H90" s="94"/>
      <c r="I90" s="94"/>
      <c r="J90" s="94"/>
      <c r="K90" s="94"/>
      <c r="L90" s="94"/>
      <c r="M90" s="94"/>
      <c r="N90" s="200">
        <f>N116</f>
        <v>0</v>
      </c>
      <c r="O90" s="201"/>
      <c r="P90" s="201"/>
      <c r="Q90" s="201"/>
      <c r="R90" s="144"/>
    </row>
    <row r="91" spans="2:18" s="9" customFormat="1" ht="14.85" customHeight="1">
      <c r="B91" s="142"/>
      <c r="C91" s="94"/>
      <c r="D91" s="143" t="s">
        <v>222</v>
      </c>
      <c r="E91" s="94"/>
      <c r="F91" s="94"/>
      <c r="G91" s="94"/>
      <c r="H91" s="94"/>
      <c r="I91" s="94"/>
      <c r="J91" s="94"/>
      <c r="K91" s="94"/>
      <c r="L91" s="94"/>
      <c r="M91" s="94"/>
      <c r="N91" s="200">
        <f>N117</f>
        <v>0</v>
      </c>
      <c r="O91" s="201"/>
      <c r="P91" s="201"/>
      <c r="Q91" s="201"/>
      <c r="R91" s="144"/>
    </row>
    <row r="92" spans="2:18" s="9" customFormat="1" ht="14.85" customHeight="1">
      <c r="B92" s="142"/>
      <c r="C92" s="94"/>
      <c r="D92" s="143" t="s">
        <v>223</v>
      </c>
      <c r="E92" s="94"/>
      <c r="F92" s="94"/>
      <c r="G92" s="94"/>
      <c r="H92" s="94"/>
      <c r="I92" s="94"/>
      <c r="J92" s="94"/>
      <c r="K92" s="94"/>
      <c r="L92" s="94"/>
      <c r="M92" s="94"/>
      <c r="N92" s="200">
        <f>N154</f>
        <v>0</v>
      </c>
      <c r="O92" s="201"/>
      <c r="P92" s="201"/>
      <c r="Q92" s="201"/>
      <c r="R92" s="144"/>
    </row>
    <row r="93" spans="2:18" s="9" customFormat="1" ht="14.85" customHeight="1">
      <c r="B93" s="142"/>
      <c r="C93" s="94"/>
      <c r="D93" s="143" t="s">
        <v>224</v>
      </c>
      <c r="E93" s="94"/>
      <c r="F93" s="94"/>
      <c r="G93" s="94"/>
      <c r="H93" s="94"/>
      <c r="I93" s="94"/>
      <c r="J93" s="94"/>
      <c r="K93" s="94"/>
      <c r="L93" s="94"/>
      <c r="M93" s="94"/>
      <c r="N93" s="200">
        <f>N164</f>
        <v>0</v>
      </c>
      <c r="O93" s="201"/>
      <c r="P93" s="201"/>
      <c r="Q93" s="201"/>
      <c r="R93" s="144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5" t="s">
        <v>111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97">
        <v>0</v>
      </c>
      <c r="O95" s="202"/>
      <c r="P95" s="202"/>
      <c r="Q95" s="202"/>
      <c r="R95" s="33"/>
      <c r="T95" s="110"/>
      <c r="U95" s="111" t="s">
        <v>45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6" t="s">
        <v>96</v>
      </c>
      <c r="D97" s="97"/>
      <c r="E97" s="97"/>
      <c r="F97" s="97"/>
      <c r="G97" s="97"/>
      <c r="H97" s="97"/>
      <c r="I97" s="97"/>
      <c r="J97" s="97"/>
      <c r="K97" s="97"/>
      <c r="L97" s="178">
        <f>ROUND(SUM(N88+N95),2)</f>
        <v>0</v>
      </c>
      <c r="M97" s="178"/>
      <c r="N97" s="178"/>
      <c r="O97" s="178"/>
      <c r="P97" s="178"/>
      <c r="Q97" s="178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5" t="s">
        <v>112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87" t="str">
        <f>F6</f>
        <v>Stavební úpravy Jízdárny - 1PP, Tachov - Světce</v>
      </c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32"/>
      <c r="R105" s="33"/>
    </row>
    <row r="106" spans="2:18" s="1" customFormat="1" ht="36.95" customHeight="1">
      <c r="B106" s="31"/>
      <c r="C106" s="65" t="s">
        <v>103</v>
      </c>
      <c r="D106" s="32"/>
      <c r="E106" s="32"/>
      <c r="F106" s="165" t="str">
        <f>F7</f>
        <v>D.1.4.6 - Vzduchotechnika, chlazení</v>
      </c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23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25</v>
      </c>
      <c r="L108" s="32"/>
      <c r="M108" s="190" t="str">
        <f>IF(O9="","",O9)</f>
        <v>6. 7. 2018</v>
      </c>
      <c r="N108" s="190"/>
      <c r="O108" s="190"/>
      <c r="P108" s="190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29</v>
      </c>
      <c r="D110" s="32"/>
      <c r="E110" s="32"/>
      <c r="F110" s="26" t="str">
        <f>E12</f>
        <v>Město Tachov</v>
      </c>
      <c r="G110" s="32"/>
      <c r="H110" s="32"/>
      <c r="I110" s="32"/>
      <c r="J110" s="32"/>
      <c r="K110" s="28" t="s">
        <v>35</v>
      </c>
      <c r="L110" s="32"/>
      <c r="M110" s="157" t="str">
        <f>E18</f>
        <v>Ateliér Soukup Opl Švehla s.r.o.</v>
      </c>
      <c r="N110" s="157"/>
      <c r="O110" s="157"/>
      <c r="P110" s="157"/>
      <c r="Q110" s="157"/>
      <c r="R110" s="33"/>
    </row>
    <row r="111" spans="2:18" s="1" customFormat="1" ht="14.45" customHeight="1">
      <c r="B111" s="31"/>
      <c r="C111" s="28" t="s">
        <v>33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38</v>
      </c>
      <c r="L111" s="32"/>
      <c r="M111" s="157" t="str">
        <f>E21</f>
        <v>Tomáš Chlumecký</v>
      </c>
      <c r="N111" s="157"/>
      <c r="O111" s="157"/>
      <c r="P111" s="157"/>
      <c r="Q111" s="157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7" customFormat="1" ht="29.25" customHeight="1">
      <c r="B113" s="112"/>
      <c r="C113" s="113" t="s">
        <v>113</v>
      </c>
      <c r="D113" s="114" t="s">
        <v>114</v>
      </c>
      <c r="E113" s="114" t="s">
        <v>63</v>
      </c>
      <c r="F113" s="203" t="s">
        <v>115</v>
      </c>
      <c r="G113" s="203"/>
      <c r="H113" s="203"/>
      <c r="I113" s="203"/>
      <c r="J113" s="114" t="s">
        <v>116</v>
      </c>
      <c r="K113" s="114" t="s">
        <v>117</v>
      </c>
      <c r="L113" s="203" t="s">
        <v>118</v>
      </c>
      <c r="M113" s="203"/>
      <c r="N113" s="203" t="s">
        <v>108</v>
      </c>
      <c r="O113" s="203"/>
      <c r="P113" s="203"/>
      <c r="Q113" s="204"/>
      <c r="R113" s="115"/>
      <c r="T113" s="72" t="s">
        <v>119</v>
      </c>
      <c r="U113" s="73" t="s">
        <v>45</v>
      </c>
      <c r="V113" s="73" t="s">
        <v>120</v>
      </c>
      <c r="W113" s="73" t="s">
        <v>121</v>
      </c>
      <c r="X113" s="73" t="s">
        <v>122</v>
      </c>
      <c r="Y113" s="73" t="s">
        <v>123</v>
      </c>
      <c r="Z113" s="73" t="s">
        <v>124</v>
      </c>
      <c r="AA113" s="74" t="s">
        <v>125</v>
      </c>
    </row>
    <row r="114" spans="2:63" s="1" customFormat="1" ht="29.25" customHeight="1">
      <c r="B114" s="31"/>
      <c r="C114" s="76" t="s">
        <v>104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08">
        <f>BK114</f>
        <v>0</v>
      </c>
      <c r="O114" s="209"/>
      <c r="P114" s="209"/>
      <c r="Q114" s="209"/>
      <c r="R114" s="33"/>
      <c r="T114" s="75"/>
      <c r="U114" s="47"/>
      <c r="V114" s="47"/>
      <c r="W114" s="116">
        <f>W115</f>
        <v>0</v>
      </c>
      <c r="X114" s="47"/>
      <c r="Y114" s="116">
        <f>Y115</f>
        <v>0</v>
      </c>
      <c r="Z114" s="47"/>
      <c r="AA114" s="117">
        <f>AA115</f>
        <v>0</v>
      </c>
      <c r="AT114" s="18" t="s">
        <v>80</v>
      </c>
      <c r="AU114" s="18" t="s">
        <v>110</v>
      </c>
      <c r="BK114" s="118">
        <f>BK115</f>
        <v>0</v>
      </c>
    </row>
    <row r="115" spans="2:63" s="8" customFormat="1" ht="37.35" customHeight="1">
      <c r="B115" s="119"/>
      <c r="C115" s="120"/>
      <c r="D115" s="121" t="s">
        <v>220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10">
        <f>BK115</f>
        <v>0</v>
      </c>
      <c r="O115" s="198"/>
      <c r="P115" s="198"/>
      <c r="Q115" s="198"/>
      <c r="R115" s="122"/>
      <c r="T115" s="123"/>
      <c r="U115" s="120"/>
      <c r="V115" s="120"/>
      <c r="W115" s="124">
        <f>W116</f>
        <v>0</v>
      </c>
      <c r="X115" s="120"/>
      <c r="Y115" s="124">
        <f>Y116</f>
        <v>0</v>
      </c>
      <c r="Z115" s="120"/>
      <c r="AA115" s="125">
        <f>AA116</f>
        <v>0</v>
      </c>
      <c r="AR115" s="126" t="s">
        <v>129</v>
      </c>
      <c r="AT115" s="127" t="s">
        <v>80</v>
      </c>
      <c r="AU115" s="127" t="s">
        <v>81</v>
      </c>
      <c r="AY115" s="126" t="s">
        <v>127</v>
      </c>
      <c r="BK115" s="128">
        <f>BK116</f>
        <v>0</v>
      </c>
    </row>
    <row r="116" spans="2:63" s="8" customFormat="1" ht="19.9" customHeight="1">
      <c r="B116" s="119"/>
      <c r="C116" s="120"/>
      <c r="D116" s="145" t="s">
        <v>221</v>
      </c>
      <c r="E116" s="145"/>
      <c r="F116" s="145"/>
      <c r="G116" s="145"/>
      <c r="H116" s="145"/>
      <c r="I116" s="145"/>
      <c r="J116" s="145"/>
      <c r="K116" s="145"/>
      <c r="L116" s="145"/>
      <c r="M116" s="145"/>
      <c r="N116" s="211">
        <f>BK116</f>
        <v>0</v>
      </c>
      <c r="O116" s="200"/>
      <c r="P116" s="200"/>
      <c r="Q116" s="200"/>
      <c r="R116" s="122"/>
      <c r="T116" s="123"/>
      <c r="U116" s="120"/>
      <c r="V116" s="120"/>
      <c r="W116" s="124">
        <f>W117+W154+W164</f>
        <v>0</v>
      </c>
      <c r="X116" s="120"/>
      <c r="Y116" s="124">
        <f>Y117+Y154+Y164</f>
        <v>0</v>
      </c>
      <c r="Z116" s="120"/>
      <c r="AA116" s="125">
        <f>AA117+AA154+AA164</f>
        <v>0</v>
      </c>
      <c r="AR116" s="126" t="s">
        <v>129</v>
      </c>
      <c r="AT116" s="127" t="s">
        <v>80</v>
      </c>
      <c r="AU116" s="127" t="s">
        <v>22</v>
      </c>
      <c r="AY116" s="126" t="s">
        <v>127</v>
      </c>
      <c r="BK116" s="128">
        <f>BK117+BK154+BK164</f>
        <v>0</v>
      </c>
    </row>
    <row r="117" spans="2:63" s="8" customFormat="1" ht="14.85" customHeight="1">
      <c r="B117" s="119"/>
      <c r="C117" s="120"/>
      <c r="D117" s="145" t="s">
        <v>222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212">
        <f>BK117</f>
        <v>0</v>
      </c>
      <c r="O117" s="213"/>
      <c r="P117" s="213"/>
      <c r="Q117" s="213"/>
      <c r="R117" s="122"/>
      <c r="T117" s="123"/>
      <c r="U117" s="120"/>
      <c r="V117" s="120"/>
      <c r="W117" s="124">
        <f>SUM(W118:W153)</f>
        <v>0</v>
      </c>
      <c r="X117" s="120"/>
      <c r="Y117" s="124">
        <f>SUM(Y118:Y153)</f>
        <v>0</v>
      </c>
      <c r="Z117" s="120"/>
      <c r="AA117" s="125">
        <f>SUM(AA118:AA153)</f>
        <v>0</v>
      </c>
      <c r="AR117" s="126" t="s">
        <v>129</v>
      </c>
      <c r="AT117" s="127" t="s">
        <v>80</v>
      </c>
      <c r="AU117" s="127" t="s">
        <v>87</v>
      </c>
      <c r="AY117" s="126" t="s">
        <v>127</v>
      </c>
      <c r="BK117" s="128">
        <f>SUM(BK118:BK153)</f>
        <v>0</v>
      </c>
    </row>
    <row r="118" spans="2:65" s="1" customFormat="1" ht="34.15" customHeight="1">
      <c r="B118" s="129"/>
      <c r="C118" s="146" t="s">
        <v>22</v>
      </c>
      <c r="D118" s="146" t="s">
        <v>91</v>
      </c>
      <c r="E118" s="147" t="s">
        <v>225</v>
      </c>
      <c r="F118" s="205" t="s">
        <v>226</v>
      </c>
      <c r="G118" s="205"/>
      <c r="H118" s="205"/>
      <c r="I118" s="205"/>
      <c r="J118" s="148" t="s">
        <v>158</v>
      </c>
      <c r="K118" s="149">
        <v>1</v>
      </c>
      <c r="L118" s="206"/>
      <c r="M118" s="206"/>
      <c r="N118" s="206">
        <f aca="true" t="shared" si="0" ref="N118:N153">ROUND(L118*K118,2)</f>
        <v>0</v>
      </c>
      <c r="O118" s="207"/>
      <c r="P118" s="207"/>
      <c r="Q118" s="207"/>
      <c r="R118" s="134"/>
      <c r="T118" s="135" t="s">
        <v>5</v>
      </c>
      <c r="U118" s="40" t="s">
        <v>46</v>
      </c>
      <c r="V118" s="136">
        <v>0</v>
      </c>
      <c r="W118" s="136">
        <f aca="true" t="shared" si="1" ref="W118:W153">V118*K118</f>
        <v>0</v>
      </c>
      <c r="X118" s="136">
        <v>0</v>
      </c>
      <c r="Y118" s="136">
        <f aca="true" t="shared" si="2" ref="Y118:Y153">X118*K118</f>
        <v>0</v>
      </c>
      <c r="Z118" s="136">
        <v>0</v>
      </c>
      <c r="AA118" s="137">
        <f aca="true" t="shared" si="3" ref="AA118:AA153">Z118*K118</f>
        <v>0</v>
      </c>
      <c r="AR118" s="18" t="s">
        <v>16</v>
      </c>
      <c r="AT118" s="18" t="s">
        <v>91</v>
      </c>
      <c r="AU118" s="18" t="s">
        <v>129</v>
      </c>
      <c r="AY118" s="18" t="s">
        <v>127</v>
      </c>
      <c r="BE118" s="138">
        <f aca="true" t="shared" si="4" ref="BE118:BE153">IF(U118="základní",N118,0)</f>
        <v>0</v>
      </c>
      <c r="BF118" s="138">
        <f aca="true" t="shared" si="5" ref="BF118:BF153">IF(U118="snížená",N118,0)</f>
        <v>0</v>
      </c>
      <c r="BG118" s="138">
        <f aca="true" t="shared" si="6" ref="BG118:BG153">IF(U118="zákl. přenesená",N118,0)</f>
        <v>0</v>
      </c>
      <c r="BH118" s="138">
        <f aca="true" t="shared" si="7" ref="BH118:BH153">IF(U118="sníž. přenesená",N118,0)</f>
        <v>0</v>
      </c>
      <c r="BI118" s="138">
        <f aca="true" t="shared" si="8" ref="BI118:BI153">IF(U118="nulová",N118,0)</f>
        <v>0</v>
      </c>
      <c r="BJ118" s="18" t="s">
        <v>22</v>
      </c>
      <c r="BK118" s="138">
        <f aca="true" t="shared" si="9" ref="BK118:BK153">ROUND(L118*K118,2)</f>
        <v>0</v>
      </c>
      <c r="BL118" s="18" t="s">
        <v>173</v>
      </c>
      <c r="BM118" s="18" t="s">
        <v>194</v>
      </c>
    </row>
    <row r="119" spans="2:65" s="1" customFormat="1" ht="22.9" customHeight="1">
      <c r="B119" s="129"/>
      <c r="C119" s="130" t="s">
        <v>87</v>
      </c>
      <c r="D119" s="130" t="s">
        <v>92</v>
      </c>
      <c r="E119" s="131" t="s">
        <v>227</v>
      </c>
      <c r="F119" s="214" t="s">
        <v>228</v>
      </c>
      <c r="G119" s="214"/>
      <c r="H119" s="214"/>
      <c r="I119" s="214"/>
      <c r="J119" s="132" t="s">
        <v>158</v>
      </c>
      <c r="K119" s="133">
        <v>1</v>
      </c>
      <c r="L119" s="207"/>
      <c r="M119" s="207"/>
      <c r="N119" s="207">
        <f t="shared" si="0"/>
        <v>0</v>
      </c>
      <c r="O119" s="207"/>
      <c r="P119" s="207"/>
      <c r="Q119" s="207"/>
      <c r="R119" s="134"/>
      <c r="T119" s="135" t="s">
        <v>5</v>
      </c>
      <c r="U119" s="40" t="s">
        <v>46</v>
      </c>
      <c r="V119" s="136">
        <v>0</v>
      </c>
      <c r="W119" s="136">
        <f t="shared" si="1"/>
        <v>0</v>
      </c>
      <c r="X119" s="136">
        <v>0</v>
      </c>
      <c r="Y119" s="136">
        <f t="shared" si="2"/>
        <v>0</v>
      </c>
      <c r="Z119" s="136">
        <v>0</v>
      </c>
      <c r="AA119" s="137">
        <f t="shared" si="3"/>
        <v>0</v>
      </c>
      <c r="AR119" s="18" t="s">
        <v>173</v>
      </c>
      <c r="AT119" s="18" t="s">
        <v>92</v>
      </c>
      <c r="AU119" s="18" t="s">
        <v>129</v>
      </c>
      <c r="AY119" s="18" t="s">
        <v>127</v>
      </c>
      <c r="BE119" s="138">
        <f t="shared" si="4"/>
        <v>0</v>
      </c>
      <c r="BF119" s="138">
        <f t="shared" si="5"/>
        <v>0</v>
      </c>
      <c r="BG119" s="138">
        <f t="shared" si="6"/>
        <v>0</v>
      </c>
      <c r="BH119" s="138">
        <f t="shared" si="7"/>
        <v>0</v>
      </c>
      <c r="BI119" s="138">
        <f t="shared" si="8"/>
        <v>0</v>
      </c>
      <c r="BJ119" s="18" t="s">
        <v>22</v>
      </c>
      <c r="BK119" s="138">
        <f t="shared" si="9"/>
        <v>0</v>
      </c>
      <c r="BL119" s="18" t="s">
        <v>173</v>
      </c>
      <c r="BM119" s="18" t="s">
        <v>195</v>
      </c>
    </row>
    <row r="120" spans="2:65" s="1" customFormat="1" ht="22.9" customHeight="1">
      <c r="B120" s="129"/>
      <c r="C120" s="146" t="s">
        <v>129</v>
      </c>
      <c r="D120" s="146" t="s">
        <v>91</v>
      </c>
      <c r="E120" s="147" t="s">
        <v>229</v>
      </c>
      <c r="F120" s="205" t="s">
        <v>230</v>
      </c>
      <c r="G120" s="205"/>
      <c r="H120" s="205"/>
      <c r="I120" s="205"/>
      <c r="J120" s="148" t="s">
        <v>158</v>
      </c>
      <c r="K120" s="149">
        <v>1</v>
      </c>
      <c r="L120" s="206"/>
      <c r="M120" s="206"/>
      <c r="N120" s="206">
        <f t="shared" si="0"/>
        <v>0</v>
      </c>
      <c r="O120" s="207"/>
      <c r="P120" s="207"/>
      <c r="Q120" s="207"/>
      <c r="R120" s="134"/>
      <c r="T120" s="135" t="s">
        <v>5</v>
      </c>
      <c r="U120" s="40" t="s">
        <v>46</v>
      </c>
      <c r="V120" s="136">
        <v>0</v>
      </c>
      <c r="W120" s="136">
        <f t="shared" si="1"/>
        <v>0</v>
      </c>
      <c r="X120" s="136">
        <v>0</v>
      </c>
      <c r="Y120" s="136">
        <f t="shared" si="2"/>
        <v>0</v>
      </c>
      <c r="Z120" s="136">
        <v>0</v>
      </c>
      <c r="AA120" s="137">
        <f t="shared" si="3"/>
        <v>0</v>
      </c>
      <c r="AR120" s="18" t="s">
        <v>16</v>
      </c>
      <c r="AT120" s="18" t="s">
        <v>91</v>
      </c>
      <c r="AU120" s="18" t="s">
        <v>129</v>
      </c>
      <c r="AY120" s="18" t="s">
        <v>127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8" t="s">
        <v>22</v>
      </c>
      <c r="BK120" s="138">
        <f t="shared" si="9"/>
        <v>0</v>
      </c>
      <c r="BL120" s="18" t="s">
        <v>173</v>
      </c>
      <c r="BM120" s="18" t="s">
        <v>196</v>
      </c>
    </row>
    <row r="121" spans="2:65" s="1" customFormat="1" ht="14.45" customHeight="1">
      <c r="B121" s="129"/>
      <c r="C121" s="130" t="s">
        <v>130</v>
      </c>
      <c r="D121" s="130" t="s">
        <v>92</v>
      </c>
      <c r="E121" s="131" t="s">
        <v>231</v>
      </c>
      <c r="F121" s="214" t="s">
        <v>232</v>
      </c>
      <c r="G121" s="214"/>
      <c r="H121" s="214"/>
      <c r="I121" s="214"/>
      <c r="J121" s="132" t="s">
        <v>158</v>
      </c>
      <c r="K121" s="133">
        <v>1</v>
      </c>
      <c r="L121" s="207"/>
      <c r="M121" s="207"/>
      <c r="N121" s="207">
        <f t="shared" si="0"/>
        <v>0</v>
      </c>
      <c r="O121" s="207"/>
      <c r="P121" s="207"/>
      <c r="Q121" s="207"/>
      <c r="R121" s="134"/>
      <c r="T121" s="135" t="s">
        <v>5</v>
      </c>
      <c r="U121" s="40" t="s">
        <v>46</v>
      </c>
      <c r="V121" s="136">
        <v>0</v>
      </c>
      <c r="W121" s="136">
        <f t="shared" si="1"/>
        <v>0</v>
      </c>
      <c r="X121" s="136">
        <v>0</v>
      </c>
      <c r="Y121" s="136">
        <f t="shared" si="2"/>
        <v>0</v>
      </c>
      <c r="Z121" s="136">
        <v>0</v>
      </c>
      <c r="AA121" s="137">
        <f t="shared" si="3"/>
        <v>0</v>
      </c>
      <c r="AR121" s="18" t="s">
        <v>173</v>
      </c>
      <c r="AT121" s="18" t="s">
        <v>92</v>
      </c>
      <c r="AU121" s="18" t="s">
        <v>129</v>
      </c>
      <c r="AY121" s="18" t="s">
        <v>127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8" t="s">
        <v>22</v>
      </c>
      <c r="BK121" s="138">
        <f t="shared" si="9"/>
        <v>0</v>
      </c>
      <c r="BL121" s="18" t="s">
        <v>173</v>
      </c>
      <c r="BM121" s="18" t="s">
        <v>197</v>
      </c>
    </row>
    <row r="122" spans="2:65" s="1" customFormat="1" ht="14.45" customHeight="1">
      <c r="B122" s="129"/>
      <c r="C122" s="146" t="s">
        <v>126</v>
      </c>
      <c r="D122" s="146" t="s">
        <v>91</v>
      </c>
      <c r="E122" s="147" t="s">
        <v>233</v>
      </c>
      <c r="F122" s="205" t="s">
        <v>234</v>
      </c>
      <c r="G122" s="205"/>
      <c r="H122" s="205"/>
      <c r="I122" s="205"/>
      <c r="J122" s="148" t="s">
        <v>158</v>
      </c>
      <c r="K122" s="149">
        <v>1</v>
      </c>
      <c r="L122" s="206"/>
      <c r="M122" s="206"/>
      <c r="N122" s="206">
        <f t="shared" si="0"/>
        <v>0</v>
      </c>
      <c r="O122" s="207"/>
      <c r="P122" s="207"/>
      <c r="Q122" s="207"/>
      <c r="R122" s="134"/>
      <c r="T122" s="135" t="s">
        <v>5</v>
      </c>
      <c r="U122" s="40" t="s">
        <v>46</v>
      </c>
      <c r="V122" s="136">
        <v>0</v>
      </c>
      <c r="W122" s="136">
        <f t="shared" si="1"/>
        <v>0</v>
      </c>
      <c r="X122" s="136">
        <v>0</v>
      </c>
      <c r="Y122" s="136">
        <f t="shared" si="2"/>
        <v>0</v>
      </c>
      <c r="Z122" s="136">
        <v>0</v>
      </c>
      <c r="AA122" s="137">
        <f t="shared" si="3"/>
        <v>0</v>
      </c>
      <c r="AR122" s="18" t="s">
        <v>16</v>
      </c>
      <c r="AT122" s="18" t="s">
        <v>91</v>
      </c>
      <c r="AU122" s="18" t="s">
        <v>129</v>
      </c>
      <c r="AY122" s="18" t="s">
        <v>127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8" t="s">
        <v>22</v>
      </c>
      <c r="BK122" s="138">
        <f t="shared" si="9"/>
        <v>0</v>
      </c>
      <c r="BL122" s="18" t="s">
        <v>173</v>
      </c>
      <c r="BM122" s="18" t="s">
        <v>198</v>
      </c>
    </row>
    <row r="123" spans="2:65" s="1" customFormat="1" ht="14.45" customHeight="1">
      <c r="B123" s="129"/>
      <c r="C123" s="130" t="s">
        <v>131</v>
      </c>
      <c r="D123" s="130" t="s">
        <v>92</v>
      </c>
      <c r="E123" s="131" t="s">
        <v>235</v>
      </c>
      <c r="F123" s="214" t="s">
        <v>236</v>
      </c>
      <c r="G123" s="214"/>
      <c r="H123" s="214"/>
      <c r="I123" s="214"/>
      <c r="J123" s="132" t="s">
        <v>158</v>
      </c>
      <c r="K123" s="133">
        <v>1</v>
      </c>
      <c r="L123" s="207"/>
      <c r="M123" s="207"/>
      <c r="N123" s="207">
        <f t="shared" si="0"/>
        <v>0</v>
      </c>
      <c r="O123" s="207"/>
      <c r="P123" s="207"/>
      <c r="Q123" s="207"/>
      <c r="R123" s="134"/>
      <c r="T123" s="135" t="s">
        <v>5</v>
      </c>
      <c r="U123" s="40" t="s">
        <v>46</v>
      </c>
      <c r="V123" s="136">
        <v>0</v>
      </c>
      <c r="W123" s="136">
        <f t="shared" si="1"/>
        <v>0</v>
      </c>
      <c r="X123" s="136">
        <v>0</v>
      </c>
      <c r="Y123" s="136">
        <f t="shared" si="2"/>
        <v>0</v>
      </c>
      <c r="Z123" s="136">
        <v>0</v>
      </c>
      <c r="AA123" s="137">
        <f t="shared" si="3"/>
        <v>0</v>
      </c>
      <c r="AR123" s="18" t="s">
        <v>173</v>
      </c>
      <c r="AT123" s="18" t="s">
        <v>92</v>
      </c>
      <c r="AU123" s="18" t="s">
        <v>129</v>
      </c>
      <c r="AY123" s="18" t="s">
        <v>127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8" t="s">
        <v>22</v>
      </c>
      <c r="BK123" s="138">
        <f t="shared" si="9"/>
        <v>0</v>
      </c>
      <c r="BL123" s="18" t="s">
        <v>173</v>
      </c>
      <c r="BM123" s="18" t="s">
        <v>199</v>
      </c>
    </row>
    <row r="124" spans="2:65" s="1" customFormat="1" ht="14.45" customHeight="1">
      <c r="B124" s="129"/>
      <c r="C124" s="146" t="s">
        <v>132</v>
      </c>
      <c r="D124" s="146" t="s">
        <v>91</v>
      </c>
      <c r="E124" s="147" t="s">
        <v>237</v>
      </c>
      <c r="F124" s="205" t="s">
        <v>238</v>
      </c>
      <c r="G124" s="205"/>
      <c r="H124" s="205"/>
      <c r="I124" s="205"/>
      <c r="J124" s="148" t="s">
        <v>138</v>
      </c>
      <c r="K124" s="149">
        <v>20</v>
      </c>
      <c r="L124" s="206"/>
      <c r="M124" s="206"/>
      <c r="N124" s="206">
        <f t="shared" si="0"/>
        <v>0</v>
      </c>
      <c r="O124" s="207"/>
      <c r="P124" s="207"/>
      <c r="Q124" s="207"/>
      <c r="R124" s="134"/>
      <c r="T124" s="135" t="s">
        <v>5</v>
      </c>
      <c r="U124" s="40" t="s">
        <v>46</v>
      </c>
      <c r="V124" s="136">
        <v>0</v>
      </c>
      <c r="W124" s="136">
        <f t="shared" si="1"/>
        <v>0</v>
      </c>
      <c r="X124" s="136">
        <v>0</v>
      </c>
      <c r="Y124" s="136">
        <f t="shared" si="2"/>
        <v>0</v>
      </c>
      <c r="Z124" s="136">
        <v>0</v>
      </c>
      <c r="AA124" s="137">
        <f t="shared" si="3"/>
        <v>0</v>
      </c>
      <c r="AR124" s="18" t="s">
        <v>16</v>
      </c>
      <c r="AT124" s="18" t="s">
        <v>91</v>
      </c>
      <c r="AU124" s="18" t="s">
        <v>129</v>
      </c>
      <c r="AY124" s="18" t="s">
        <v>127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8" t="s">
        <v>22</v>
      </c>
      <c r="BK124" s="138">
        <f t="shared" si="9"/>
        <v>0</v>
      </c>
      <c r="BL124" s="18" t="s">
        <v>173</v>
      </c>
      <c r="BM124" s="18" t="s">
        <v>200</v>
      </c>
    </row>
    <row r="125" spans="2:65" s="1" customFormat="1" ht="14.45" customHeight="1">
      <c r="B125" s="129"/>
      <c r="C125" s="130" t="s">
        <v>133</v>
      </c>
      <c r="D125" s="130" t="s">
        <v>92</v>
      </c>
      <c r="E125" s="131" t="s">
        <v>239</v>
      </c>
      <c r="F125" s="214" t="s">
        <v>240</v>
      </c>
      <c r="G125" s="214"/>
      <c r="H125" s="214"/>
      <c r="I125" s="214"/>
      <c r="J125" s="132" t="s">
        <v>138</v>
      </c>
      <c r="K125" s="133">
        <v>20</v>
      </c>
      <c r="L125" s="207"/>
      <c r="M125" s="207"/>
      <c r="N125" s="207">
        <f t="shared" si="0"/>
        <v>0</v>
      </c>
      <c r="O125" s="207"/>
      <c r="P125" s="207"/>
      <c r="Q125" s="207"/>
      <c r="R125" s="134"/>
      <c r="T125" s="135" t="s">
        <v>5</v>
      </c>
      <c r="U125" s="40" t="s">
        <v>46</v>
      </c>
      <c r="V125" s="136">
        <v>0</v>
      </c>
      <c r="W125" s="136">
        <f t="shared" si="1"/>
        <v>0</v>
      </c>
      <c r="X125" s="136">
        <v>0</v>
      </c>
      <c r="Y125" s="136">
        <f t="shared" si="2"/>
        <v>0</v>
      </c>
      <c r="Z125" s="136">
        <v>0</v>
      </c>
      <c r="AA125" s="137">
        <f t="shared" si="3"/>
        <v>0</v>
      </c>
      <c r="AR125" s="18" t="s">
        <v>173</v>
      </c>
      <c r="AT125" s="18" t="s">
        <v>92</v>
      </c>
      <c r="AU125" s="18" t="s">
        <v>129</v>
      </c>
      <c r="AY125" s="18" t="s">
        <v>127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8" t="s">
        <v>22</v>
      </c>
      <c r="BK125" s="138">
        <f t="shared" si="9"/>
        <v>0</v>
      </c>
      <c r="BL125" s="18" t="s">
        <v>173</v>
      </c>
      <c r="BM125" s="18" t="s">
        <v>201</v>
      </c>
    </row>
    <row r="126" spans="2:65" s="1" customFormat="1" ht="22.9" customHeight="1">
      <c r="B126" s="129"/>
      <c r="C126" s="146" t="s">
        <v>174</v>
      </c>
      <c r="D126" s="146" t="s">
        <v>91</v>
      </c>
      <c r="E126" s="147" t="s">
        <v>241</v>
      </c>
      <c r="F126" s="205" t="s">
        <v>242</v>
      </c>
      <c r="G126" s="205"/>
      <c r="H126" s="205"/>
      <c r="I126" s="205"/>
      <c r="J126" s="148" t="s">
        <v>158</v>
      </c>
      <c r="K126" s="149">
        <v>2</v>
      </c>
      <c r="L126" s="206"/>
      <c r="M126" s="206"/>
      <c r="N126" s="206">
        <f t="shared" si="0"/>
        <v>0</v>
      </c>
      <c r="O126" s="207"/>
      <c r="P126" s="207"/>
      <c r="Q126" s="207"/>
      <c r="R126" s="134"/>
      <c r="T126" s="135" t="s">
        <v>5</v>
      </c>
      <c r="U126" s="40" t="s">
        <v>46</v>
      </c>
      <c r="V126" s="136">
        <v>0</v>
      </c>
      <c r="W126" s="136">
        <f t="shared" si="1"/>
        <v>0</v>
      </c>
      <c r="X126" s="136">
        <v>0</v>
      </c>
      <c r="Y126" s="136">
        <f t="shared" si="2"/>
        <v>0</v>
      </c>
      <c r="Z126" s="136">
        <v>0</v>
      </c>
      <c r="AA126" s="137">
        <f t="shared" si="3"/>
        <v>0</v>
      </c>
      <c r="AR126" s="18" t="s">
        <v>16</v>
      </c>
      <c r="AT126" s="18" t="s">
        <v>91</v>
      </c>
      <c r="AU126" s="18" t="s">
        <v>129</v>
      </c>
      <c r="AY126" s="18" t="s">
        <v>127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8" t="s">
        <v>22</v>
      </c>
      <c r="BK126" s="138">
        <f t="shared" si="9"/>
        <v>0</v>
      </c>
      <c r="BL126" s="18" t="s">
        <v>173</v>
      </c>
      <c r="BM126" s="18" t="s">
        <v>202</v>
      </c>
    </row>
    <row r="127" spans="2:65" s="1" customFormat="1" ht="14.45" customHeight="1">
      <c r="B127" s="129"/>
      <c r="C127" s="130" t="s">
        <v>27</v>
      </c>
      <c r="D127" s="130" t="s">
        <v>92</v>
      </c>
      <c r="E127" s="131" t="s">
        <v>243</v>
      </c>
      <c r="F127" s="214" t="s">
        <v>244</v>
      </c>
      <c r="G127" s="214"/>
      <c r="H127" s="214"/>
      <c r="I127" s="214"/>
      <c r="J127" s="132" t="s">
        <v>158</v>
      </c>
      <c r="K127" s="133">
        <v>2</v>
      </c>
      <c r="L127" s="207"/>
      <c r="M127" s="207"/>
      <c r="N127" s="207">
        <f t="shared" si="0"/>
        <v>0</v>
      </c>
      <c r="O127" s="207"/>
      <c r="P127" s="207"/>
      <c r="Q127" s="207"/>
      <c r="R127" s="134"/>
      <c r="T127" s="135" t="s">
        <v>5</v>
      </c>
      <c r="U127" s="40" t="s">
        <v>46</v>
      </c>
      <c r="V127" s="136">
        <v>0</v>
      </c>
      <c r="W127" s="136">
        <f t="shared" si="1"/>
        <v>0</v>
      </c>
      <c r="X127" s="136">
        <v>0</v>
      </c>
      <c r="Y127" s="136">
        <f t="shared" si="2"/>
        <v>0</v>
      </c>
      <c r="Z127" s="136">
        <v>0</v>
      </c>
      <c r="AA127" s="137">
        <f t="shared" si="3"/>
        <v>0</v>
      </c>
      <c r="AR127" s="18" t="s">
        <v>173</v>
      </c>
      <c r="AT127" s="18" t="s">
        <v>92</v>
      </c>
      <c r="AU127" s="18" t="s">
        <v>129</v>
      </c>
      <c r="AY127" s="18" t="s">
        <v>127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8" t="s">
        <v>22</v>
      </c>
      <c r="BK127" s="138">
        <f t="shared" si="9"/>
        <v>0</v>
      </c>
      <c r="BL127" s="18" t="s">
        <v>173</v>
      </c>
      <c r="BM127" s="18" t="s">
        <v>203</v>
      </c>
    </row>
    <row r="128" spans="2:65" s="1" customFormat="1" ht="14.45" customHeight="1">
      <c r="B128" s="129"/>
      <c r="C128" s="146" t="s">
        <v>175</v>
      </c>
      <c r="D128" s="146" t="s">
        <v>91</v>
      </c>
      <c r="E128" s="147" t="s">
        <v>245</v>
      </c>
      <c r="F128" s="205" t="s">
        <v>246</v>
      </c>
      <c r="G128" s="205"/>
      <c r="H128" s="205"/>
      <c r="I128" s="205"/>
      <c r="J128" s="148" t="s">
        <v>158</v>
      </c>
      <c r="K128" s="149">
        <v>2</v>
      </c>
      <c r="L128" s="206"/>
      <c r="M128" s="206"/>
      <c r="N128" s="206">
        <f t="shared" si="0"/>
        <v>0</v>
      </c>
      <c r="O128" s="207"/>
      <c r="P128" s="207"/>
      <c r="Q128" s="207"/>
      <c r="R128" s="134"/>
      <c r="T128" s="135" t="s">
        <v>5</v>
      </c>
      <c r="U128" s="40" t="s">
        <v>46</v>
      </c>
      <c r="V128" s="136">
        <v>0</v>
      </c>
      <c r="W128" s="136">
        <f t="shared" si="1"/>
        <v>0</v>
      </c>
      <c r="X128" s="136">
        <v>0</v>
      </c>
      <c r="Y128" s="136">
        <f t="shared" si="2"/>
        <v>0</v>
      </c>
      <c r="Z128" s="136">
        <v>0</v>
      </c>
      <c r="AA128" s="137">
        <f t="shared" si="3"/>
        <v>0</v>
      </c>
      <c r="AR128" s="18" t="s">
        <v>16</v>
      </c>
      <c r="AT128" s="18" t="s">
        <v>91</v>
      </c>
      <c r="AU128" s="18" t="s">
        <v>129</v>
      </c>
      <c r="AY128" s="18" t="s">
        <v>127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8" t="s">
        <v>22</v>
      </c>
      <c r="BK128" s="138">
        <f t="shared" si="9"/>
        <v>0</v>
      </c>
      <c r="BL128" s="18" t="s">
        <v>173</v>
      </c>
      <c r="BM128" s="18" t="s">
        <v>204</v>
      </c>
    </row>
    <row r="129" spans="2:65" s="1" customFormat="1" ht="14.45" customHeight="1">
      <c r="B129" s="129"/>
      <c r="C129" s="130" t="s">
        <v>176</v>
      </c>
      <c r="D129" s="130" t="s">
        <v>92</v>
      </c>
      <c r="E129" s="131" t="s">
        <v>247</v>
      </c>
      <c r="F129" s="214" t="s">
        <v>248</v>
      </c>
      <c r="G129" s="214"/>
      <c r="H129" s="214"/>
      <c r="I129" s="214"/>
      <c r="J129" s="132" t="s">
        <v>158</v>
      </c>
      <c r="K129" s="133">
        <v>2</v>
      </c>
      <c r="L129" s="207"/>
      <c r="M129" s="207"/>
      <c r="N129" s="207">
        <f t="shared" si="0"/>
        <v>0</v>
      </c>
      <c r="O129" s="207"/>
      <c r="P129" s="207"/>
      <c r="Q129" s="207"/>
      <c r="R129" s="134"/>
      <c r="T129" s="135" t="s">
        <v>5</v>
      </c>
      <c r="U129" s="40" t="s">
        <v>46</v>
      </c>
      <c r="V129" s="136">
        <v>0</v>
      </c>
      <c r="W129" s="136">
        <f t="shared" si="1"/>
        <v>0</v>
      </c>
      <c r="X129" s="136">
        <v>0</v>
      </c>
      <c r="Y129" s="136">
        <f t="shared" si="2"/>
        <v>0</v>
      </c>
      <c r="Z129" s="136">
        <v>0</v>
      </c>
      <c r="AA129" s="137">
        <f t="shared" si="3"/>
        <v>0</v>
      </c>
      <c r="AR129" s="18" t="s">
        <v>173</v>
      </c>
      <c r="AT129" s="18" t="s">
        <v>92</v>
      </c>
      <c r="AU129" s="18" t="s">
        <v>129</v>
      </c>
      <c r="AY129" s="18" t="s">
        <v>127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8" t="s">
        <v>22</v>
      </c>
      <c r="BK129" s="138">
        <f t="shared" si="9"/>
        <v>0</v>
      </c>
      <c r="BL129" s="18" t="s">
        <v>173</v>
      </c>
      <c r="BM129" s="18" t="s">
        <v>173</v>
      </c>
    </row>
    <row r="130" spans="2:65" s="1" customFormat="1" ht="14.45" customHeight="1">
      <c r="B130" s="129"/>
      <c r="C130" s="146" t="s">
        <v>177</v>
      </c>
      <c r="D130" s="146" t="s">
        <v>91</v>
      </c>
      <c r="E130" s="147" t="s">
        <v>249</v>
      </c>
      <c r="F130" s="205" t="s">
        <v>250</v>
      </c>
      <c r="G130" s="205"/>
      <c r="H130" s="205"/>
      <c r="I130" s="205"/>
      <c r="J130" s="148" t="s">
        <v>158</v>
      </c>
      <c r="K130" s="149">
        <v>4</v>
      </c>
      <c r="L130" s="206"/>
      <c r="M130" s="206"/>
      <c r="N130" s="206">
        <f t="shared" si="0"/>
        <v>0</v>
      </c>
      <c r="O130" s="207"/>
      <c r="P130" s="207"/>
      <c r="Q130" s="207"/>
      <c r="R130" s="134"/>
      <c r="T130" s="135" t="s">
        <v>5</v>
      </c>
      <c r="U130" s="40" t="s">
        <v>46</v>
      </c>
      <c r="V130" s="136">
        <v>0</v>
      </c>
      <c r="W130" s="136">
        <f t="shared" si="1"/>
        <v>0</v>
      </c>
      <c r="X130" s="136">
        <v>0</v>
      </c>
      <c r="Y130" s="136">
        <f t="shared" si="2"/>
        <v>0</v>
      </c>
      <c r="Z130" s="136">
        <v>0</v>
      </c>
      <c r="AA130" s="137">
        <f t="shared" si="3"/>
        <v>0</v>
      </c>
      <c r="AR130" s="18" t="s">
        <v>16</v>
      </c>
      <c r="AT130" s="18" t="s">
        <v>91</v>
      </c>
      <c r="AU130" s="18" t="s">
        <v>129</v>
      </c>
      <c r="AY130" s="18" t="s">
        <v>127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8" t="s">
        <v>22</v>
      </c>
      <c r="BK130" s="138">
        <f t="shared" si="9"/>
        <v>0</v>
      </c>
      <c r="BL130" s="18" t="s">
        <v>173</v>
      </c>
      <c r="BM130" s="18" t="s">
        <v>205</v>
      </c>
    </row>
    <row r="131" spans="2:65" s="1" customFormat="1" ht="14.45" customHeight="1">
      <c r="B131" s="129"/>
      <c r="C131" s="130" t="s">
        <v>178</v>
      </c>
      <c r="D131" s="130" t="s">
        <v>92</v>
      </c>
      <c r="E131" s="131" t="s">
        <v>251</v>
      </c>
      <c r="F131" s="214" t="s">
        <v>252</v>
      </c>
      <c r="G131" s="214"/>
      <c r="H131" s="214"/>
      <c r="I131" s="214"/>
      <c r="J131" s="132" t="s">
        <v>158</v>
      </c>
      <c r="K131" s="133">
        <v>4</v>
      </c>
      <c r="L131" s="207"/>
      <c r="M131" s="207"/>
      <c r="N131" s="207">
        <f t="shared" si="0"/>
        <v>0</v>
      </c>
      <c r="O131" s="207"/>
      <c r="P131" s="207"/>
      <c r="Q131" s="207"/>
      <c r="R131" s="134"/>
      <c r="T131" s="135" t="s">
        <v>5</v>
      </c>
      <c r="U131" s="40" t="s">
        <v>46</v>
      </c>
      <c r="V131" s="136">
        <v>0</v>
      </c>
      <c r="W131" s="136">
        <f t="shared" si="1"/>
        <v>0</v>
      </c>
      <c r="X131" s="136">
        <v>0</v>
      </c>
      <c r="Y131" s="136">
        <f t="shared" si="2"/>
        <v>0</v>
      </c>
      <c r="Z131" s="136">
        <v>0</v>
      </c>
      <c r="AA131" s="137">
        <f t="shared" si="3"/>
        <v>0</v>
      </c>
      <c r="AR131" s="18" t="s">
        <v>173</v>
      </c>
      <c r="AT131" s="18" t="s">
        <v>92</v>
      </c>
      <c r="AU131" s="18" t="s">
        <v>129</v>
      </c>
      <c r="AY131" s="18" t="s">
        <v>127</v>
      </c>
      <c r="BE131" s="138">
        <f t="shared" si="4"/>
        <v>0</v>
      </c>
      <c r="BF131" s="138">
        <f t="shared" si="5"/>
        <v>0</v>
      </c>
      <c r="BG131" s="138">
        <f t="shared" si="6"/>
        <v>0</v>
      </c>
      <c r="BH131" s="138">
        <f t="shared" si="7"/>
        <v>0</v>
      </c>
      <c r="BI131" s="138">
        <f t="shared" si="8"/>
        <v>0</v>
      </c>
      <c r="BJ131" s="18" t="s">
        <v>22</v>
      </c>
      <c r="BK131" s="138">
        <f t="shared" si="9"/>
        <v>0</v>
      </c>
      <c r="BL131" s="18" t="s">
        <v>173</v>
      </c>
      <c r="BM131" s="18" t="s">
        <v>206</v>
      </c>
    </row>
    <row r="132" spans="2:65" s="1" customFormat="1" ht="22.9" customHeight="1">
      <c r="B132" s="129"/>
      <c r="C132" s="146" t="s">
        <v>11</v>
      </c>
      <c r="D132" s="146" t="s">
        <v>91</v>
      </c>
      <c r="E132" s="147" t="s">
        <v>253</v>
      </c>
      <c r="F132" s="205" t="s">
        <v>254</v>
      </c>
      <c r="G132" s="205"/>
      <c r="H132" s="205"/>
      <c r="I132" s="205"/>
      <c r="J132" s="148" t="s">
        <v>158</v>
      </c>
      <c r="K132" s="149">
        <v>5</v>
      </c>
      <c r="L132" s="206"/>
      <c r="M132" s="206"/>
      <c r="N132" s="206">
        <f t="shared" si="0"/>
        <v>0</v>
      </c>
      <c r="O132" s="207"/>
      <c r="P132" s="207"/>
      <c r="Q132" s="207"/>
      <c r="R132" s="134"/>
      <c r="T132" s="135" t="s">
        <v>5</v>
      </c>
      <c r="U132" s="40" t="s">
        <v>46</v>
      </c>
      <c r="V132" s="136">
        <v>0</v>
      </c>
      <c r="W132" s="136">
        <f t="shared" si="1"/>
        <v>0</v>
      </c>
      <c r="X132" s="136">
        <v>0</v>
      </c>
      <c r="Y132" s="136">
        <f t="shared" si="2"/>
        <v>0</v>
      </c>
      <c r="Z132" s="136">
        <v>0</v>
      </c>
      <c r="AA132" s="137">
        <f t="shared" si="3"/>
        <v>0</v>
      </c>
      <c r="AR132" s="18" t="s">
        <v>16</v>
      </c>
      <c r="AT132" s="18" t="s">
        <v>91</v>
      </c>
      <c r="AU132" s="18" t="s">
        <v>129</v>
      </c>
      <c r="AY132" s="18" t="s">
        <v>127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8" t="s">
        <v>22</v>
      </c>
      <c r="BK132" s="138">
        <f t="shared" si="9"/>
        <v>0</v>
      </c>
      <c r="BL132" s="18" t="s">
        <v>173</v>
      </c>
      <c r="BM132" s="18" t="s">
        <v>207</v>
      </c>
    </row>
    <row r="133" spans="2:65" s="1" customFormat="1" ht="14.45" customHeight="1">
      <c r="B133" s="129"/>
      <c r="C133" s="130" t="s">
        <v>153</v>
      </c>
      <c r="D133" s="130" t="s">
        <v>92</v>
      </c>
      <c r="E133" s="131" t="s">
        <v>255</v>
      </c>
      <c r="F133" s="214" t="s">
        <v>256</v>
      </c>
      <c r="G133" s="214"/>
      <c r="H133" s="214"/>
      <c r="I133" s="214"/>
      <c r="J133" s="132" t="s">
        <v>158</v>
      </c>
      <c r="K133" s="133">
        <v>5</v>
      </c>
      <c r="L133" s="207"/>
      <c r="M133" s="207"/>
      <c r="N133" s="207">
        <f t="shared" si="0"/>
        <v>0</v>
      </c>
      <c r="O133" s="207"/>
      <c r="P133" s="207"/>
      <c r="Q133" s="207"/>
      <c r="R133" s="134"/>
      <c r="T133" s="135" t="s">
        <v>5</v>
      </c>
      <c r="U133" s="40" t="s">
        <v>46</v>
      </c>
      <c r="V133" s="136">
        <v>0</v>
      </c>
      <c r="W133" s="136">
        <f t="shared" si="1"/>
        <v>0</v>
      </c>
      <c r="X133" s="136">
        <v>0</v>
      </c>
      <c r="Y133" s="136">
        <f t="shared" si="2"/>
        <v>0</v>
      </c>
      <c r="Z133" s="136">
        <v>0</v>
      </c>
      <c r="AA133" s="137">
        <f t="shared" si="3"/>
        <v>0</v>
      </c>
      <c r="AR133" s="18" t="s">
        <v>173</v>
      </c>
      <c r="AT133" s="18" t="s">
        <v>92</v>
      </c>
      <c r="AU133" s="18" t="s">
        <v>129</v>
      </c>
      <c r="AY133" s="18" t="s">
        <v>127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8" t="s">
        <v>22</v>
      </c>
      <c r="BK133" s="138">
        <f t="shared" si="9"/>
        <v>0</v>
      </c>
      <c r="BL133" s="18" t="s">
        <v>173</v>
      </c>
      <c r="BM133" s="18" t="s">
        <v>208</v>
      </c>
    </row>
    <row r="134" spans="2:65" s="1" customFormat="1" ht="34.15" customHeight="1">
      <c r="B134" s="129"/>
      <c r="C134" s="146" t="s">
        <v>134</v>
      </c>
      <c r="D134" s="146" t="s">
        <v>91</v>
      </c>
      <c r="E134" s="147" t="s">
        <v>257</v>
      </c>
      <c r="F134" s="205" t="s">
        <v>258</v>
      </c>
      <c r="G134" s="205"/>
      <c r="H134" s="205"/>
      <c r="I134" s="205"/>
      <c r="J134" s="148" t="s">
        <v>158</v>
      </c>
      <c r="K134" s="149">
        <v>7</v>
      </c>
      <c r="L134" s="206"/>
      <c r="M134" s="206"/>
      <c r="N134" s="206">
        <f t="shared" si="0"/>
        <v>0</v>
      </c>
      <c r="O134" s="207"/>
      <c r="P134" s="207"/>
      <c r="Q134" s="207"/>
      <c r="R134" s="134"/>
      <c r="T134" s="135" t="s">
        <v>5</v>
      </c>
      <c r="U134" s="40" t="s">
        <v>46</v>
      </c>
      <c r="V134" s="136">
        <v>0</v>
      </c>
      <c r="W134" s="136">
        <f t="shared" si="1"/>
        <v>0</v>
      </c>
      <c r="X134" s="136">
        <v>0</v>
      </c>
      <c r="Y134" s="136">
        <f t="shared" si="2"/>
        <v>0</v>
      </c>
      <c r="Z134" s="136">
        <v>0</v>
      </c>
      <c r="AA134" s="137">
        <f t="shared" si="3"/>
        <v>0</v>
      </c>
      <c r="AR134" s="18" t="s">
        <v>16</v>
      </c>
      <c r="AT134" s="18" t="s">
        <v>91</v>
      </c>
      <c r="AU134" s="18" t="s">
        <v>129</v>
      </c>
      <c r="AY134" s="18" t="s">
        <v>127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8" t="s">
        <v>22</v>
      </c>
      <c r="BK134" s="138">
        <f t="shared" si="9"/>
        <v>0</v>
      </c>
      <c r="BL134" s="18" t="s">
        <v>173</v>
      </c>
      <c r="BM134" s="18" t="s">
        <v>209</v>
      </c>
    </row>
    <row r="135" spans="2:65" s="1" customFormat="1" ht="14.45" customHeight="1">
      <c r="B135" s="129"/>
      <c r="C135" s="130" t="s">
        <v>179</v>
      </c>
      <c r="D135" s="130" t="s">
        <v>92</v>
      </c>
      <c r="E135" s="131" t="s">
        <v>259</v>
      </c>
      <c r="F135" s="214" t="s">
        <v>260</v>
      </c>
      <c r="G135" s="214"/>
      <c r="H135" s="214"/>
      <c r="I135" s="214"/>
      <c r="J135" s="132" t="s">
        <v>158</v>
      </c>
      <c r="K135" s="133">
        <v>7</v>
      </c>
      <c r="L135" s="207"/>
      <c r="M135" s="207"/>
      <c r="N135" s="207">
        <f t="shared" si="0"/>
        <v>0</v>
      </c>
      <c r="O135" s="207"/>
      <c r="P135" s="207"/>
      <c r="Q135" s="207"/>
      <c r="R135" s="134"/>
      <c r="T135" s="135" t="s">
        <v>5</v>
      </c>
      <c r="U135" s="40" t="s">
        <v>46</v>
      </c>
      <c r="V135" s="136">
        <v>0</v>
      </c>
      <c r="W135" s="136">
        <f t="shared" si="1"/>
        <v>0</v>
      </c>
      <c r="X135" s="136">
        <v>0</v>
      </c>
      <c r="Y135" s="136">
        <f t="shared" si="2"/>
        <v>0</v>
      </c>
      <c r="Z135" s="136">
        <v>0</v>
      </c>
      <c r="AA135" s="137">
        <f t="shared" si="3"/>
        <v>0</v>
      </c>
      <c r="AR135" s="18" t="s">
        <v>173</v>
      </c>
      <c r="AT135" s="18" t="s">
        <v>92</v>
      </c>
      <c r="AU135" s="18" t="s">
        <v>129</v>
      </c>
      <c r="AY135" s="18" t="s">
        <v>127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8" t="s">
        <v>22</v>
      </c>
      <c r="BK135" s="138">
        <f t="shared" si="9"/>
        <v>0</v>
      </c>
      <c r="BL135" s="18" t="s">
        <v>173</v>
      </c>
      <c r="BM135" s="18" t="s">
        <v>211</v>
      </c>
    </row>
    <row r="136" spans="2:65" s="1" customFormat="1" ht="34.15" customHeight="1">
      <c r="B136" s="129"/>
      <c r="C136" s="146" t="s">
        <v>135</v>
      </c>
      <c r="D136" s="146" t="s">
        <v>91</v>
      </c>
      <c r="E136" s="147" t="s">
        <v>261</v>
      </c>
      <c r="F136" s="205" t="s">
        <v>262</v>
      </c>
      <c r="G136" s="205"/>
      <c r="H136" s="205"/>
      <c r="I136" s="205"/>
      <c r="J136" s="148" t="s">
        <v>158</v>
      </c>
      <c r="K136" s="149">
        <v>5</v>
      </c>
      <c r="L136" s="206"/>
      <c r="M136" s="206"/>
      <c r="N136" s="206">
        <f t="shared" si="0"/>
        <v>0</v>
      </c>
      <c r="O136" s="207"/>
      <c r="P136" s="207"/>
      <c r="Q136" s="207"/>
      <c r="R136" s="134"/>
      <c r="T136" s="135" t="s">
        <v>5</v>
      </c>
      <c r="U136" s="40" t="s">
        <v>46</v>
      </c>
      <c r="V136" s="136">
        <v>0</v>
      </c>
      <c r="W136" s="136">
        <f t="shared" si="1"/>
        <v>0</v>
      </c>
      <c r="X136" s="136">
        <v>0</v>
      </c>
      <c r="Y136" s="136">
        <f t="shared" si="2"/>
        <v>0</v>
      </c>
      <c r="Z136" s="136">
        <v>0</v>
      </c>
      <c r="AA136" s="137">
        <f t="shared" si="3"/>
        <v>0</v>
      </c>
      <c r="AR136" s="18" t="s">
        <v>16</v>
      </c>
      <c r="AT136" s="18" t="s">
        <v>91</v>
      </c>
      <c r="AU136" s="18" t="s">
        <v>129</v>
      </c>
      <c r="AY136" s="18" t="s">
        <v>127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8" t="s">
        <v>22</v>
      </c>
      <c r="BK136" s="138">
        <f t="shared" si="9"/>
        <v>0</v>
      </c>
      <c r="BL136" s="18" t="s">
        <v>173</v>
      </c>
      <c r="BM136" s="18" t="s">
        <v>212</v>
      </c>
    </row>
    <row r="137" spans="2:65" s="1" customFormat="1" ht="14.45" customHeight="1">
      <c r="B137" s="129"/>
      <c r="C137" s="130" t="s">
        <v>180</v>
      </c>
      <c r="D137" s="130" t="s">
        <v>92</v>
      </c>
      <c r="E137" s="131" t="s">
        <v>259</v>
      </c>
      <c r="F137" s="214" t="s">
        <v>260</v>
      </c>
      <c r="G137" s="214"/>
      <c r="H137" s="214"/>
      <c r="I137" s="214"/>
      <c r="J137" s="132" t="s">
        <v>158</v>
      </c>
      <c r="K137" s="133">
        <v>5</v>
      </c>
      <c r="L137" s="207"/>
      <c r="M137" s="207"/>
      <c r="N137" s="207">
        <f t="shared" si="0"/>
        <v>0</v>
      </c>
      <c r="O137" s="207"/>
      <c r="P137" s="207"/>
      <c r="Q137" s="207"/>
      <c r="R137" s="134"/>
      <c r="T137" s="135" t="s">
        <v>5</v>
      </c>
      <c r="U137" s="40" t="s">
        <v>46</v>
      </c>
      <c r="V137" s="136">
        <v>0</v>
      </c>
      <c r="W137" s="136">
        <f t="shared" si="1"/>
        <v>0</v>
      </c>
      <c r="X137" s="136">
        <v>0</v>
      </c>
      <c r="Y137" s="136">
        <f t="shared" si="2"/>
        <v>0</v>
      </c>
      <c r="Z137" s="136">
        <v>0</v>
      </c>
      <c r="AA137" s="137">
        <f t="shared" si="3"/>
        <v>0</v>
      </c>
      <c r="AR137" s="18" t="s">
        <v>173</v>
      </c>
      <c r="AT137" s="18" t="s">
        <v>92</v>
      </c>
      <c r="AU137" s="18" t="s">
        <v>129</v>
      </c>
      <c r="AY137" s="18" t="s">
        <v>127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8" t="s">
        <v>22</v>
      </c>
      <c r="BK137" s="138">
        <f t="shared" si="9"/>
        <v>0</v>
      </c>
      <c r="BL137" s="18" t="s">
        <v>173</v>
      </c>
      <c r="BM137" s="18" t="s">
        <v>213</v>
      </c>
    </row>
    <row r="138" spans="2:65" s="1" customFormat="1" ht="34.15" customHeight="1">
      <c r="B138" s="129"/>
      <c r="C138" s="146" t="s">
        <v>10</v>
      </c>
      <c r="D138" s="146" t="s">
        <v>91</v>
      </c>
      <c r="E138" s="147" t="s">
        <v>263</v>
      </c>
      <c r="F138" s="205" t="s">
        <v>264</v>
      </c>
      <c r="G138" s="205"/>
      <c r="H138" s="205"/>
      <c r="I138" s="205"/>
      <c r="J138" s="148" t="s">
        <v>158</v>
      </c>
      <c r="K138" s="149">
        <v>1</v>
      </c>
      <c r="L138" s="206"/>
      <c r="M138" s="206"/>
      <c r="N138" s="206">
        <f t="shared" si="0"/>
        <v>0</v>
      </c>
      <c r="O138" s="207"/>
      <c r="P138" s="207"/>
      <c r="Q138" s="207"/>
      <c r="R138" s="134"/>
      <c r="T138" s="135" t="s">
        <v>5</v>
      </c>
      <c r="U138" s="40" t="s">
        <v>46</v>
      </c>
      <c r="V138" s="136">
        <v>0</v>
      </c>
      <c r="W138" s="136">
        <f t="shared" si="1"/>
        <v>0</v>
      </c>
      <c r="X138" s="136">
        <v>0</v>
      </c>
      <c r="Y138" s="136">
        <f t="shared" si="2"/>
        <v>0</v>
      </c>
      <c r="Z138" s="136">
        <v>0</v>
      </c>
      <c r="AA138" s="137">
        <f t="shared" si="3"/>
        <v>0</v>
      </c>
      <c r="AR138" s="18" t="s">
        <v>16</v>
      </c>
      <c r="AT138" s="18" t="s">
        <v>91</v>
      </c>
      <c r="AU138" s="18" t="s">
        <v>129</v>
      </c>
      <c r="AY138" s="18" t="s">
        <v>127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8" t="s">
        <v>22</v>
      </c>
      <c r="BK138" s="138">
        <f t="shared" si="9"/>
        <v>0</v>
      </c>
      <c r="BL138" s="18" t="s">
        <v>173</v>
      </c>
      <c r="BM138" s="18" t="s">
        <v>214</v>
      </c>
    </row>
    <row r="139" spans="2:65" s="1" customFormat="1" ht="14.45" customHeight="1">
      <c r="B139" s="129"/>
      <c r="C139" s="130" t="s">
        <v>159</v>
      </c>
      <c r="D139" s="130" t="s">
        <v>92</v>
      </c>
      <c r="E139" s="131" t="s">
        <v>265</v>
      </c>
      <c r="F139" s="214" t="s">
        <v>260</v>
      </c>
      <c r="G139" s="214"/>
      <c r="H139" s="214"/>
      <c r="I139" s="214"/>
      <c r="J139" s="132" t="s">
        <v>158</v>
      </c>
      <c r="K139" s="133">
        <v>1</v>
      </c>
      <c r="L139" s="207"/>
      <c r="M139" s="207"/>
      <c r="N139" s="207">
        <f t="shared" si="0"/>
        <v>0</v>
      </c>
      <c r="O139" s="207"/>
      <c r="P139" s="207"/>
      <c r="Q139" s="207"/>
      <c r="R139" s="134"/>
      <c r="T139" s="135" t="s">
        <v>5</v>
      </c>
      <c r="U139" s="40" t="s">
        <v>46</v>
      </c>
      <c r="V139" s="136">
        <v>0</v>
      </c>
      <c r="W139" s="136">
        <f t="shared" si="1"/>
        <v>0</v>
      </c>
      <c r="X139" s="136">
        <v>0</v>
      </c>
      <c r="Y139" s="136">
        <f t="shared" si="2"/>
        <v>0</v>
      </c>
      <c r="Z139" s="136">
        <v>0</v>
      </c>
      <c r="AA139" s="137">
        <f t="shared" si="3"/>
        <v>0</v>
      </c>
      <c r="AR139" s="18" t="s">
        <v>173</v>
      </c>
      <c r="AT139" s="18" t="s">
        <v>92</v>
      </c>
      <c r="AU139" s="18" t="s">
        <v>129</v>
      </c>
      <c r="AY139" s="18" t="s">
        <v>127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8" t="s">
        <v>22</v>
      </c>
      <c r="BK139" s="138">
        <f t="shared" si="9"/>
        <v>0</v>
      </c>
      <c r="BL139" s="18" t="s">
        <v>173</v>
      </c>
      <c r="BM139" s="18" t="s">
        <v>141</v>
      </c>
    </row>
    <row r="140" spans="2:65" s="1" customFormat="1" ht="22.9" customHeight="1">
      <c r="B140" s="129"/>
      <c r="C140" s="146" t="s">
        <v>136</v>
      </c>
      <c r="D140" s="146" t="s">
        <v>91</v>
      </c>
      <c r="E140" s="147" t="s">
        <v>266</v>
      </c>
      <c r="F140" s="205" t="s">
        <v>267</v>
      </c>
      <c r="G140" s="205"/>
      <c r="H140" s="205"/>
      <c r="I140" s="205"/>
      <c r="J140" s="148" t="s">
        <v>138</v>
      </c>
      <c r="K140" s="149">
        <v>50</v>
      </c>
      <c r="L140" s="206"/>
      <c r="M140" s="206"/>
      <c r="N140" s="206">
        <f t="shared" si="0"/>
        <v>0</v>
      </c>
      <c r="O140" s="207"/>
      <c r="P140" s="207"/>
      <c r="Q140" s="207"/>
      <c r="R140" s="134"/>
      <c r="T140" s="135" t="s">
        <v>5</v>
      </c>
      <c r="U140" s="40" t="s">
        <v>46</v>
      </c>
      <c r="V140" s="136">
        <v>0</v>
      </c>
      <c r="W140" s="136">
        <f t="shared" si="1"/>
        <v>0</v>
      </c>
      <c r="X140" s="136">
        <v>0</v>
      </c>
      <c r="Y140" s="136">
        <f t="shared" si="2"/>
        <v>0</v>
      </c>
      <c r="Z140" s="136">
        <v>0</v>
      </c>
      <c r="AA140" s="137">
        <f t="shared" si="3"/>
        <v>0</v>
      </c>
      <c r="AR140" s="18" t="s">
        <v>16</v>
      </c>
      <c r="AT140" s="18" t="s">
        <v>91</v>
      </c>
      <c r="AU140" s="18" t="s">
        <v>129</v>
      </c>
      <c r="AY140" s="18" t="s">
        <v>127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8" t="s">
        <v>22</v>
      </c>
      <c r="BK140" s="138">
        <f t="shared" si="9"/>
        <v>0</v>
      </c>
      <c r="BL140" s="18" t="s">
        <v>173</v>
      </c>
      <c r="BM140" s="18" t="s">
        <v>142</v>
      </c>
    </row>
    <row r="141" spans="2:65" s="1" customFormat="1" ht="14.45" customHeight="1">
      <c r="B141" s="129"/>
      <c r="C141" s="130" t="s">
        <v>160</v>
      </c>
      <c r="D141" s="130" t="s">
        <v>92</v>
      </c>
      <c r="E141" s="131" t="s">
        <v>268</v>
      </c>
      <c r="F141" s="214" t="s">
        <v>269</v>
      </c>
      <c r="G141" s="214"/>
      <c r="H141" s="214"/>
      <c r="I141" s="214"/>
      <c r="J141" s="132" t="s">
        <v>138</v>
      </c>
      <c r="K141" s="133">
        <v>50</v>
      </c>
      <c r="L141" s="207"/>
      <c r="M141" s="207"/>
      <c r="N141" s="207">
        <f t="shared" si="0"/>
        <v>0</v>
      </c>
      <c r="O141" s="207"/>
      <c r="P141" s="207"/>
      <c r="Q141" s="207"/>
      <c r="R141" s="134"/>
      <c r="T141" s="135" t="s">
        <v>5</v>
      </c>
      <c r="U141" s="40" t="s">
        <v>46</v>
      </c>
      <c r="V141" s="136">
        <v>0</v>
      </c>
      <c r="W141" s="136">
        <f t="shared" si="1"/>
        <v>0</v>
      </c>
      <c r="X141" s="136">
        <v>0</v>
      </c>
      <c r="Y141" s="136">
        <f t="shared" si="2"/>
        <v>0</v>
      </c>
      <c r="Z141" s="136">
        <v>0</v>
      </c>
      <c r="AA141" s="137">
        <f t="shared" si="3"/>
        <v>0</v>
      </c>
      <c r="AR141" s="18" t="s">
        <v>173</v>
      </c>
      <c r="AT141" s="18" t="s">
        <v>92</v>
      </c>
      <c r="AU141" s="18" t="s">
        <v>129</v>
      </c>
      <c r="AY141" s="18" t="s">
        <v>127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8" t="s">
        <v>22</v>
      </c>
      <c r="BK141" s="138">
        <f t="shared" si="9"/>
        <v>0</v>
      </c>
      <c r="BL141" s="18" t="s">
        <v>173</v>
      </c>
      <c r="BM141" s="18" t="s">
        <v>143</v>
      </c>
    </row>
    <row r="142" spans="2:65" s="1" customFormat="1" ht="22.9" customHeight="1">
      <c r="B142" s="129"/>
      <c r="C142" s="146" t="s">
        <v>161</v>
      </c>
      <c r="D142" s="146" t="s">
        <v>91</v>
      </c>
      <c r="E142" s="147" t="s">
        <v>270</v>
      </c>
      <c r="F142" s="205" t="s">
        <v>271</v>
      </c>
      <c r="G142" s="205"/>
      <c r="H142" s="205"/>
      <c r="I142" s="205"/>
      <c r="J142" s="148" t="s">
        <v>138</v>
      </c>
      <c r="K142" s="149">
        <v>25</v>
      </c>
      <c r="L142" s="206"/>
      <c r="M142" s="206"/>
      <c r="N142" s="206">
        <f t="shared" si="0"/>
        <v>0</v>
      </c>
      <c r="O142" s="207"/>
      <c r="P142" s="207"/>
      <c r="Q142" s="207"/>
      <c r="R142" s="134"/>
      <c r="T142" s="135" t="s">
        <v>5</v>
      </c>
      <c r="U142" s="40" t="s">
        <v>46</v>
      </c>
      <c r="V142" s="136">
        <v>0</v>
      </c>
      <c r="W142" s="136">
        <f t="shared" si="1"/>
        <v>0</v>
      </c>
      <c r="X142" s="136">
        <v>0</v>
      </c>
      <c r="Y142" s="136">
        <f t="shared" si="2"/>
        <v>0</v>
      </c>
      <c r="Z142" s="136">
        <v>0</v>
      </c>
      <c r="AA142" s="137">
        <f t="shared" si="3"/>
        <v>0</v>
      </c>
      <c r="AR142" s="18" t="s">
        <v>16</v>
      </c>
      <c r="AT142" s="18" t="s">
        <v>91</v>
      </c>
      <c r="AU142" s="18" t="s">
        <v>129</v>
      </c>
      <c r="AY142" s="18" t="s">
        <v>127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8" t="s">
        <v>22</v>
      </c>
      <c r="BK142" s="138">
        <f t="shared" si="9"/>
        <v>0</v>
      </c>
      <c r="BL142" s="18" t="s">
        <v>173</v>
      </c>
      <c r="BM142" s="18" t="s">
        <v>144</v>
      </c>
    </row>
    <row r="143" spans="2:65" s="1" customFormat="1" ht="14.45" customHeight="1">
      <c r="B143" s="129"/>
      <c r="C143" s="130" t="s">
        <v>162</v>
      </c>
      <c r="D143" s="130" t="s">
        <v>92</v>
      </c>
      <c r="E143" s="131" t="s">
        <v>268</v>
      </c>
      <c r="F143" s="214" t="s">
        <v>269</v>
      </c>
      <c r="G143" s="214"/>
      <c r="H143" s="214"/>
      <c r="I143" s="214"/>
      <c r="J143" s="132" t="s">
        <v>138</v>
      </c>
      <c r="K143" s="133">
        <v>25</v>
      </c>
      <c r="L143" s="207"/>
      <c r="M143" s="207"/>
      <c r="N143" s="207">
        <f t="shared" si="0"/>
        <v>0</v>
      </c>
      <c r="O143" s="207"/>
      <c r="P143" s="207"/>
      <c r="Q143" s="207"/>
      <c r="R143" s="134"/>
      <c r="T143" s="135" t="s">
        <v>5</v>
      </c>
      <c r="U143" s="40" t="s">
        <v>46</v>
      </c>
      <c r="V143" s="136">
        <v>0</v>
      </c>
      <c r="W143" s="136">
        <f t="shared" si="1"/>
        <v>0</v>
      </c>
      <c r="X143" s="136">
        <v>0</v>
      </c>
      <c r="Y143" s="136">
        <f t="shared" si="2"/>
        <v>0</v>
      </c>
      <c r="Z143" s="136">
        <v>0</v>
      </c>
      <c r="AA143" s="137">
        <f t="shared" si="3"/>
        <v>0</v>
      </c>
      <c r="AR143" s="18" t="s">
        <v>173</v>
      </c>
      <c r="AT143" s="18" t="s">
        <v>92</v>
      </c>
      <c r="AU143" s="18" t="s">
        <v>129</v>
      </c>
      <c r="AY143" s="18" t="s">
        <v>127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8" t="s">
        <v>22</v>
      </c>
      <c r="BK143" s="138">
        <f t="shared" si="9"/>
        <v>0</v>
      </c>
      <c r="BL143" s="18" t="s">
        <v>173</v>
      </c>
      <c r="BM143" s="18" t="s">
        <v>215</v>
      </c>
    </row>
    <row r="144" spans="2:65" s="1" customFormat="1" ht="22.9" customHeight="1">
      <c r="B144" s="129"/>
      <c r="C144" s="146" t="s">
        <v>181</v>
      </c>
      <c r="D144" s="146" t="s">
        <v>91</v>
      </c>
      <c r="E144" s="147" t="s">
        <v>272</v>
      </c>
      <c r="F144" s="205" t="s">
        <v>273</v>
      </c>
      <c r="G144" s="205"/>
      <c r="H144" s="205"/>
      <c r="I144" s="205"/>
      <c r="J144" s="148" t="s">
        <v>138</v>
      </c>
      <c r="K144" s="149">
        <v>50</v>
      </c>
      <c r="L144" s="206"/>
      <c r="M144" s="206"/>
      <c r="N144" s="206">
        <f t="shared" si="0"/>
        <v>0</v>
      </c>
      <c r="O144" s="207"/>
      <c r="P144" s="207"/>
      <c r="Q144" s="207"/>
      <c r="R144" s="134"/>
      <c r="T144" s="135" t="s">
        <v>5</v>
      </c>
      <c r="U144" s="40" t="s">
        <v>46</v>
      </c>
      <c r="V144" s="136">
        <v>0</v>
      </c>
      <c r="W144" s="136">
        <f t="shared" si="1"/>
        <v>0</v>
      </c>
      <c r="X144" s="136">
        <v>0</v>
      </c>
      <c r="Y144" s="136">
        <f t="shared" si="2"/>
        <v>0</v>
      </c>
      <c r="Z144" s="136">
        <v>0</v>
      </c>
      <c r="AA144" s="137">
        <f t="shared" si="3"/>
        <v>0</v>
      </c>
      <c r="AR144" s="18" t="s">
        <v>16</v>
      </c>
      <c r="AT144" s="18" t="s">
        <v>91</v>
      </c>
      <c r="AU144" s="18" t="s">
        <v>129</v>
      </c>
      <c r="AY144" s="18" t="s">
        <v>127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8" t="s">
        <v>22</v>
      </c>
      <c r="BK144" s="138">
        <f t="shared" si="9"/>
        <v>0</v>
      </c>
      <c r="BL144" s="18" t="s">
        <v>173</v>
      </c>
      <c r="BM144" s="18" t="s">
        <v>216</v>
      </c>
    </row>
    <row r="145" spans="2:65" s="1" customFormat="1" ht="14.45" customHeight="1">
      <c r="B145" s="129"/>
      <c r="C145" s="130" t="s">
        <v>182</v>
      </c>
      <c r="D145" s="130" t="s">
        <v>92</v>
      </c>
      <c r="E145" s="131" t="s">
        <v>274</v>
      </c>
      <c r="F145" s="214" t="s">
        <v>269</v>
      </c>
      <c r="G145" s="214"/>
      <c r="H145" s="214"/>
      <c r="I145" s="214"/>
      <c r="J145" s="132" t="s">
        <v>138</v>
      </c>
      <c r="K145" s="133">
        <v>50</v>
      </c>
      <c r="L145" s="207"/>
      <c r="M145" s="207"/>
      <c r="N145" s="207">
        <f t="shared" si="0"/>
        <v>0</v>
      </c>
      <c r="O145" s="207"/>
      <c r="P145" s="207"/>
      <c r="Q145" s="207"/>
      <c r="R145" s="134"/>
      <c r="T145" s="135" t="s">
        <v>5</v>
      </c>
      <c r="U145" s="40" t="s">
        <v>46</v>
      </c>
      <c r="V145" s="136">
        <v>0</v>
      </c>
      <c r="W145" s="136">
        <f t="shared" si="1"/>
        <v>0</v>
      </c>
      <c r="X145" s="136">
        <v>0</v>
      </c>
      <c r="Y145" s="136">
        <f t="shared" si="2"/>
        <v>0</v>
      </c>
      <c r="Z145" s="136">
        <v>0</v>
      </c>
      <c r="AA145" s="137">
        <f t="shared" si="3"/>
        <v>0</v>
      </c>
      <c r="AR145" s="18" t="s">
        <v>173</v>
      </c>
      <c r="AT145" s="18" t="s">
        <v>92</v>
      </c>
      <c r="AU145" s="18" t="s">
        <v>129</v>
      </c>
      <c r="AY145" s="18" t="s">
        <v>127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8" t="s">
        <v>22</v>
      </c>
      <c r="BK145" s="138">
        <f t="shared" si="9"/>
        <v>0</v>
      </c>
      <c r="BL145" s="18" t="s">
        <v>173</v>
      </c>
      <c r="BM145" s="18" t="s">
        <v>217</v>
      </c>
    </row>
    <row r="146" spans="2:65" s="1" customFormat="1" ht="22.9" customHeight="1">
      <c r="B146" s="129"/>
      <c r="C146" s="146" t="s">
        <v>163</v>
      </c>
      <c r="D146" s="146" t="s">
        <v>91</v>
      </c>
      <c r="E146" s="147" t="s">
        <v>275</v>
      </c>
      <c r="F146" s="205" t="s">
        <v>276</v>
      </c>
      <c r="G146" s="205"/>
      <c r="H146" s="205"/>
      <c r="I146" s="205"/>
      <c r="J146" s="148" t="s">
        <v>138</v>
      </c>
      <c r="K146" s="149">
        <v>20</v>
      </c>
      <c r="L146" s="206"/>
      <c r="M146" s="206"/>
      <c r="N146" s="206">
        <f t="shared" si="0"/>
        <v>0</v>
      </c>
      <c r="O146" s="207"/>
      <c r="P146" s="207"/>
      <c r="Q146" s="207"/>
      <c r="R146" s="134"/>
      <c r="T146" s="135" t="s">
        <v>5</v>
      </c>
      <c r="U146" s="40" t="s">
        <v>46</v>
      </c>
      <c r="V146" s="136">
        <v>0</v>
      </c>
      <c r="W146" s="136">
        <f t="shared" si="1"/>
        <v>0</v>
      </c>
      <c r="X146" s="136">
        <v>0</v>
      </c>
      <c r="Y146" s="136">
        <f t="shared" si="2"/>
        <v>0</v>
      </c>
      <c r="Z146" s="136">
        <v>0</v>
      </c>
      <c r="AA146" s="137">
        <f t="shared" si="3"/>
        <v>0</v>
      </c>
      <c r="AR146" s="18" t="s">
        <v>16</v>
      </c>
      <c r="AT146" s="18" t="s">
        <v>91</v>
      </c>
      <c r="AU146" s="18" t="s">
        <v>129</v>
      </c>
      <c r="AY146" s="18" t="s">
        <v>127</v>
      </c>
      <c r="BE146" s="138">
        <f t="shared" si="4"/>
        <v>0</v>
      </c>
      <c r="BF146" s="138">
        <f t="shared" si="5"/>
        <v>0</v>
      </c>
      <c r="BG146" s="138">
        <f t="shared" si="6"/>
        <v>0</v>
      </c>
      <c r="BH146" s="138">
        <f t="shared" si="7"/>
        <v>0</v>
      </c>
      <c r="BI146" s="138">
        <f t="shared" si="8"/>
        <v>0</v>
      </c>
      <c r="BJ146" s="18" t="s">
        <v>22</v>
      </c>
      <c r="BK146" s="138">
        <f t="shared" si="9"/>
        <v>0</v>
      </c>
      <c r="BL146" s="18" t="s">
        <v>173</v>
      </c>
      <c r="BM146" s="18" t="s">
        <v>145</v>
      </c>
    </row>
    <row r="147" spans="2:65" s="1" customFormat="1" ht="14.45" customHeight="1">
      <c r="B147" s="129"/>
      <c r="C147" s="130" t="s">
        <v>164</v>
      </c>
      <c r="D147" s="130" t="s">
        <v>92</v>
      </c>
      <c r="E147" s="131" t="s">
        <v>274</v>
      </c>
      <c r="F147" s="214" t="s">
        <v>269</v>
      </c>
      <c r="G147" s="214"/>
      <c r="H147" s="214"/>
      <c r="I147" s="214"/>
      <c r="J147" s="132" t="s">
        <v>138</v>
      </c>
      <c r="K147" s="133">
        <v>20</v>
      </c>
      <c r="L147" s="207"/>
      <c r="M147" s="207"/>
      <c r="N147" s="207">
        <f t="shared" si="0"/>
        <v>0</v>
      </c>
      <c r="O147" s="207"/>
      <c r="P147" s="207"/>
      <c r="Q147" s="207"/>
      <c r="R147" s="134"/>
      <c r="T147" s="135" t="s">
        <v>5</v>
      </c>
      <c r="U147" s="40" t="s">
        <v>46</v>
      </c>
      <c r="V147" s="136">
        <v>0</v>
      </c>
      <c r="W147" s="136">
        <f t="shared" si="1"/>
        <v>0</v>
      </c>
      <c r="X147" s="136">
        <v>0</v>
      </c>
      <c r="Y147" s="136">
        <f t="shared" si="2"/>
        <v>0</v>
      </c>
      <c r="Z147" s="136">
        <v>0</v>
      </c>
      <c r="AA147" s="137">
        <f t="shared" si="3"/>
        <v>0</v>
      </c>
      <c r="AR147" s="18" t="s">
        <v>173</v>
      </c>
      <c r="AT147" s="18" t="s">
        <v>92</v>
      </c>
      <c r="AU147" s="18" t="s">
        <v>129</v>
      </c>
      <c r="AY147" s="18" t="s">
        <v>127</v>
      </c>
      <c r="BE147" s="138">
        <f t="shared" si="4"/>
        <v>0</v>
      </c>
      <c r="BF147" s="138">
        <f t="shared" si="5"/>
        <v>0</v>
      </c>
      <c r="BG147" s="138">
        <f t="shared" si="6"/>
        <v>0</v>
      </c>
      <c r="BH147" s="138">
        <f t="shared" si="7"/>
        <v>0</v>
      </c>
      <c r="BI147" s="138">
        <f t="shared" si="8"/>
        <v>0</v>
      </c>
      <c r="BJ147" s="18" t="s">
        <v>22</v>
      </c>
      <c r="BK147" s="138">
        <f t="shared" si="9"/>
        <v>0</v>
      </c>
      <c r="BL147" s="18" t="s">
        <v>173</v>
      </c>
      <c r="BM147" s="18" t="s">
        <v>146</v>
      </c>
    </row>
    <row r="148" spans="2:65" s="1" customFormat="1" ht="22.9" customHeight="1">
      <c r="B148" s="129"/>
      <c r="C148" s="146" t="s">
        <v>183</v>
      </c>
      <c r="D148" s="146" t="s">
        <v>91</v>
      </c>
      <c r="E148" s="147" t="s">
        <v>277</v>
      </c>
      <c r="F148" s="205" t="s">
        <v>278</v>
      </c>
      <c r="G148" s="205"/>
      <c r="H148" s="205"/>
      <c r="I148" s="205"/>
      <c r="J148" s="148" t="s">
        <v>140</v>
      </c>
      <c r="K148" s="149">
        <v>2</v>
      </c>
      <c r="L148" s="206"/>
      <c r="M148" s="206"/>
      <c r="N148" s="206">
        <f t="shared" si="0"/>
        <v>0</v>
      </c>
      <c r="O148" s="207"/>
      <c r="P148" s="207"/>
      <c r="Q148" s="207"/>
      <c r="R148" s="134"/>
      <c r="T148" s="135" t="s">
        <v>5</v>
      </c>
      <c r="U148" s="40" t="s">
        <v>46</v>
      </c>
      <c r="V148" s="136">
        <v>0</v>
      </c>
      <c r="W148" s="136">
        <f t="shared" si="1"/>
        <v>0</v>
      </c>
      <c r="X148" s="136">
        <v>0</v>
      </c>
      <c r="Y148" s="136">
        <f t="shared" si="2"/>
        <v>0</v>
      </c>
      <c r="Z148" s="136">
        <v>0</v>
      </c>
      <c r="AA148" s="137">
        <f t="shared" si="3"/>
        <v>0</v>
      </c>
      <c r="AR148" s="18" t="s">
        <v>16</v>
      </c>
      <c r="AT148" s="18" t="s">
        <v>91</v>
      </c>
      <c r="AU148" s="18" t="s">
        <v>129</v>
      </c>
      <c r="AY148" s="18" t="s">
        <v>127</v>
      </c>
      <c r="BE148" s="138">
        <f t="shared" si="4"/>
        <v>0</v>
      </c>
      <c r="BF148" s="138">
        <f t="shared" si="5"/>
        <v>0</v>
      </c>
      <c r="BG148" s="138">
        <f t="shared" si="6"/>
        <v>0</v>
      </c>
      <c r="BH148" s="138">
        <f t="shared" si="7"/>
        <v>0</v>
      </c>
      <c r="BI148" s="138">
        <f t="shared" si="8"/>
        <v>0</v>
      </c>
      <c r="BJ148" s="18" t="s">
        <v>22</v>
      </c>
      <c r="BK148" s="138">
        <f t="shared" si="9"/>
        <v>0</v>
      </c>
      <c r="BL148" s="18" t="s">
        <v>173</v>
      </c>
      <c r="BM148" s="18" t="s">
        <v>218</v>
      </c>
    </row>
    <row r="149" spans="2:65" s="1" customFormat="1" ht="22.9" customHeight="1">
      <c r="B149" s="129"/>
      <c r="C149" s="146" t="s">
        <v>154</v>
      </c>
      <c r="D149" s="146" t="s">
        <v>91</v>
      </c>
      <c r="E149" s="147" t="s">
        <v>279</v>
      </c>
      <c r="F149" s="205" t="s">
        <v>280</v>
      </c>
      <c r="G149" s="205"/>
      <c r="H149" s="205"/>
      <c r="I149" s="205"/>
      <c r="J149" s="148" t="s">
        <v>140</v>
      </c>
      <c r="K149" s="149">
        <v>2</v>
      </c>
      <c r="L149" s="206"/>
      <c r="M149" s="206"/>
      <c r="N149" s="206">
        <f t="shared" si="0"/>
        <v>0</v>
      </c>
      <c r="O149" s="207"/>
      <c r="P149" s="207"/>
      <c r="Q149" s="207"/>
      <c r="R149" s="134"/>
      <c r="T149" s="135" t="s">
        <v>5</v>
      </c>
      <c r="U149" s="40" t="s">
        <v>46</v>
      </c>
      <c r="V149" s="136">
        <v>0</v>
      </c>
      <c r="W149" s="136">
        <f t="shared" si="1"/>
        <v>0</v>
      </c>
      <c r="X149" s="136">
        <v>0</v>
      </c>
      <c r="Y149" s="136">
        <f t="shared" si="2"/>
        <v>0</v>
      </c>
      <c r="Z149" s="136">
        <v>0</v>
      </c>
      <c r="AA149" s="137">
        <f t="shared" si="3"/>
        <v>0</v>
      </c>
      <c r="AR149" s="18" t="s">
        <v>16</v>
      </c>
      <c r="AT149" s="18" t="s">
        <v>91</v>
      </c>
      <c r="AU149" s="18" t="s">
        <v>129</v>
      </c>
      <c r="AY149" s="18" t="s">
        <v>127</v>
      </c>
      <c r="BE149" s="138">
        <f t="shared" si="4"/>
        <v>0</v>
      </c>
      <c r="BF149" s="138">
        <f t="shared" si="5"/>
        <v>0</v>
      </c>
      <c r="BG149" s="138">
        <f t="shared" si="6"/>
        <v>0</v>
      </c>
      <c r="BH149" s="138">
        <f t="shared" si="7"/>
        <v>0</v>
      </c>
      <c r="BI149" s="138">
        <f t="shared" si="8"/>
        <v>0</v>
      </c>
      <c r="BJ149" s="18" t="s">
        <v>22</v>
      </c>
      <c r="BK149" s="138">
        <f t="shared" si="9"/>
        <v>0</v>
      </c>
      <c r="BL149" s="18" t="s">
        <v>173</v>
      </c>
      <c r="BM149" s="18" t="s">
        <v>147</v>
      </c>
    </row>
    <row r="150" spans="2:65" s="1" customFormat="1" ht="22.9" customHeight="1">
      <c r="B150" s="129"/>
      <c r="C150" s="146" t="s">
        <v>184</v>
      </c>
      <c r="D150" s="146" t="s">
        <v>91</v>
      </c>
      <c r="E150" s="147" t="s">
        <v>281</v>
      </c>
      <c r="F150" s="205" t="s">
        <v>282</v>
      </c>
      <c r="G150" s="205"/>
      <c r="H150" s="205"/>
      <c r="I150" s="205"/>
      <c r="J150" s="148" t="s">
        <v>140</v>
      </c>
      <c r="K150" s="149">
        <v>70</v>
      </c>
      <c r="L150" s="206"/>
      <c r="M150" s="206"/>
      <c r="N150" s="206">
        <f t="shared" si="0"/>
        <v>0</v>
      </c>
      <c r="O150" s="207"/>
      <c r="P150" s="207"/>
      <c r="Q150" s="207"/>
      <c r="R150" s="134"/>
      <c r="T150" s="135" t="s">
        <v>5</v>
      </c>
      <c r="U150" s="40" t="s">
        <v>46</v>
      </c>
      <c r="V150" s="136">
        <v>0</v>
      </c>
      <c r="W150" s="136">
        <f t="shared" si="1"/>
        <v>0</v>
      </c>
      <c r="X150" s="136">
        <v>0</v>
      </c>
      <c r="Y150" s="136">
        <f t="shared" si="2"/>
        <v>0</v>
      </c>
      <c r="Z150" s="136">
        <v>0</v>
      </c>
      <c r="AA150" s="137">
        <f t="shared" si="3"/>
        <v>0</v>
      </c>
      <c r="AR150" s="18" t="s">
        <v>16</v>
      </c>
      <c r="AT150" s="18" t="s">
        <v>91</v>
      </c>
      <c r="AU150" s="18" t="s">
        <v>129</v>
      </c>
      <c r="AY150" s="18" t="s">
        <v>127</v>
      </c>
      <c r="BE150" s="138">
        <f t="shared" si="4"/>
        <v>0</v>
      </c>
      <c r="BF150" s="138">
        <f t="shared" si="5"/>
        <v>0</v>
      </c>
      <c r="BG150" s="138">
        <f t="shared" si="6"/>
        <v>0</v>
      </c>
      <c r="BH150" s="138">
        <f t="shared" si="7"/>
        <v>0</v>
      </c>
      <c r="BI150" s="138">
        <f t="shared" si="8"/>
        <v>0</v>
      </c>
      <c r="BJ150" s="18" t="s">
        <v>22</v>
      </c>
      <c r="BK150" s="138">
        <f t="shared" si="9"/>
        <v>0</v>
      </c>
      <c r="BL150" s="18" t="s">
        <v>173</v>
      </c>
      <c r="BM150" s="18" t="s">
        <v>148</v>
      </c>
    </row>
    <row r="151" spans="2:65" s="1" customFormat="1" ht="14.45" customHeight="1">
      <c r="B151" s="129"/>
      <c r="C151" s="130" t="s">
        <v>185</v>
      </c>
      <c r="D151" s="130" t="s">
        <v>92</v>
      </c>
      <c r="E151" s="131" t="s">
        <v>283</v>
      </c>
      <c r="F151" s="214" t="s">
        <v>284</v>
      </c>
      <c r="G151" s="214"/>
      <c r="H151" s="214"/>
      <c r="I151" s="214"/>
      <c r="J151" s="132" t="s">
        <v>140</v>
      </c>
      <c r="K151" s="133">
        <v>70</v>
      </c>
      <c r="L151" s="207"/>
      <c r="M151" s="207"/>
      <c r="N151" s="207">
        <f t="shared" si="0"/>
        <v>0</v>
      </c>
      <c r="O151" s="207"/>
      <c r="P151" s="207"/>
      <c r="Q151" s="207"/>
      <c r="R151" s="134"/>
      <c r="T151" s="135" t="s">
        <v>5</v>
      </c>
      <c r="U151" s="40" t="s">
        <v>46</v>
      </c>
      <c r="V151" s="136">
        <v>0</v>
      </c>
      <c r="W151" s="136">
        <f t="shared" si="1"/>
        <v>0</v>
      </c>
      <c r="X151" s="136">
        <v>0</v>
      </c>
      <c r="Y151" s="136">
        <f t="shared" si="2"/>
        <v>0</v>
      </c>
      <c r="Z151" s="136">
        <v>0</v>
      </c>
      <c r="AA151" s="137">
        <f t="shared" si="3"/>
        <v>0</v>
      </c>
      <c r="AR151" s="18" t="s">
        <v>173</v>
      </c>
      <c r="AT151" s="18" t="s">
        <v>92</v>
      </c>
      <c r="AU151" s="18" t="s">
        <v>129</v>
      </c>
      <c r="AY151" s="18" t="s">
        <v>127</v>
      </c>
      <c r="BE151" s="138">
        <f t="shared" si="4"/>
        <v>0</v>
      </c>
      <c r="BF151" s="138">
        <f t="shared" si="5"/>
        <v>0</v>
      </c>
      <c r="BG151" s="138">
        <f t="shared" si="6"/>
        <v>0</v>
      </c>
      <c r="BH151" s="138">
        <f t="shared" si="7"/>
        <v>0</v>
      </c>
      <c r="BI151" s="138">
        <f t="shared" si="8"/>
        <v>0</v>
      </c>
      <c r="BJ151" s="18" t="s">
        <v>22</v>
      </c>
      <c r="BK151" s="138">
        <f t="shared" si="9"/>
        <v>0</v>
      </c>
      <c r="BL151" s="18" t="s">
        <v>173</v>
      </c>
      <c r="BM151" s="18" t="s">
        <v>149</v>
      </c>
    </row>
    <row r="152" spans="2:65" s="1" customFormat="1" ht="14.45" customHeight="1">
      <c r="B152" s="129"/>
      <c r="C152" s="146" t="s">
        <v>186</v>
      </c>
      <c r="D152" s="146" t="s">
        <v>91</v>
      </c>
      <c r="E152" s="147" t="s">
        <v>285</v>
      </c>
      <c r="F152" s="205" t="s">
        <v>286</v>
      </c>
      <c r="G152" s="205"/>
      <c r="H152" s="205"/>
      <c r="I152" s="205"/>
      <c r="J152" s="148" t="s">
        <v>140</v>
      </c>
      <c r="K152" s="149">
        <v>2</v>
      </c>
      <c r="L152" s="206"/>
      <c r="M152" s="206"/>
      <c r="N152" s="206">
        <f t="shared" si="0"/>
        <v>0</v>
      </c>
      <c r="O152" s="207"/>
      <c r="P152" s="207"/>
      <c r="Q152" s="207"/>
      <c r="R152" s="134"/>
      <c r="T152" s="135" t="s">
        <v>5</v>
      </c>
      <c r="U152" s="40" t="s">
        <v>46</v>
      </c>
      <c r="V152" s="136">
        <v>0</v>
      </c>
      <c r="W152" s="136">
        <f t="shared" si="1"/>
        <v>0</v>
      </c>
      <c r="X152" s="136">
        <v>0</v>
      </c>
      <c r="Y152" s="136">
        <f t="shared" si="2"/>
        <v>0</v>
      </c>
      <c r="Z152" s="136">
        <v>0</v>
      </c>
      <c r="AA152" s="137">
        <f t="shared" si="3"/>
        <v>0</v>
      </c>
      <c r="AR152" s="18" t="s">
        <v>16</v>
      </c>
      <c r="AT152" s="18" t="s">
        <v>91</v>
      </c>
      <c r="AU152" s="18" t="s">
        <v>129</v>
      </c>
      <c r="AY152" s="18" t="s">
        <v>127</v>
      </c>
      <c r="BE152" s="138">
        <f t="shared" si="4"/>
        <v>0</v>
      </c>
      <c r="BF152" s="138">
        <f t="shared" si="5"/>
        <v>0</v>
      </c>
      <c r="BG152" s="138">
        <f t="shared" si="6"/>
        <v>0</v>
      </c>
      <c r="BH152" s="138">
        <f t="shared" si="7"/>
        <v>0</v>
      </c>
      <c r="BI152" s="138">
        <f t="shared" si="8"/>
        <v>0</v>
      </c>
      <c r="BJ152" s="18" t="s">
        <v>22</v>
      </c>
      <c r="BK152" s="138">
        <f t="shared" si="9"/>
        <v>0</v>
      </c>
      <c r="BL152" s="18" t="s">
        <v>173</v>
      </c>
      <c r="BM152" s="18" t="s">
        <v>150</v>
      </c>
    </row>
    <row r="153" spans="2:65" s="1" customFormat="1" ht="14.45" customHeight="1">
      <c r="B153" s="129"/>
      <c r="C153" s="130" t="s">
        <v>165</v>
      </c>
      <c r="D153" s="130" t="s">
        <v>92</v>
      </c>
      <c r="E153" s="131" t="s">
        <v>287</v>
      </c>
      <c r="F153" s="214" t="s">
        <v>288</v>
      </c>
      <c r="G153" s="214"/>
      <c r="H153" s="214"/>
      <c r="I153" s="214"/>
      <c r="J153" s="132" t="s">
        <v>140</v>
      </c>
      <c r="K153" s="133">
        <v>2</v>
      </c>
      <c r="L153" s="207"/>
      <c r="M153" s="207"/>
      <c r="N153" s="207">
        <f t="shared" si="0"/>
        <v>0</v>
      </c>
      <c r="O153" s="207"/>
      <c r="P153" s="207"/>
      <c r="Q153" s="207"/>
      <c r="R153" s="134"/>
      <c r="T153" s="135" t="s">
        <v>5</v>
      </c>
      <c r="U153" s="40" t="s">
        <v>46</v>
      </c>
      <c r="V153" s="136">
        <v>0</v>
      </c>
      <c r="W153" s="136">
        <f t="shared" si="1"/>
        <v>0</v>
      </c>
      <c r="X153" s="136">
        <v>0</v>
      </c>
      <c r="Y153" s="136">
        <f t="shared" si="2"/>
        <v>0</v>
      </c>
      <c r="Z153" s="136">
        <v>0</v>
      </c>
      <c r="AA153" s="137">
        <f t="shared" si="3"/>
        <v>0</v>
      </c>
      <c r="AR153" s="18" t="s">
        <v>173</v>
      </c>
      <c r="AT153" s="18" t="s">
        <v>92</v>
      </c>
      <c r="AU153" s="18" t="s">
        <v>129</v>
      </c>
      <c r="AY153" s="18" t="s">
        <v>127</v>
      </c>
      <c r="BE153" s="138">
        <f t="shared" si="4"/>
        <v>0</v>
      </c>
      <c r="BF153" s="138">
        <f t="shared" si="5"/>
        <v>0</v>
      </c>
      <c r="BG153" s="138">
        <f t="shared" si="6"/>
        <v>0</v>
      </c>
      <c r="BH153" s="138">
        <f t="shared" si="7"/>
        <v>0</v>
      </c>
      <c r="BI153" s="138">
        <f t="shared" si="8"/>
        <v>0</v>
      </c>
      <c r="BJ153" s="18" t="s">
        <v>22</v>
      </c>
      <c r="BK153" s="138">
        <f t="shared" si="9"/>
        <v>0</v>
      </c>
      <c r="BL153" s="18" t="s">
        <v>173</v>
      </c>
      <c r="BM153" s="18" t="s">
        <v>151</v>
      </c>
    </row>
    <row r="154" spans="2:63" s="8" customFormat="1" ht="22.35" customHeight="1">
      <c r="B154" s="119"/>
      <c r="C154" s="120"/>
      <c r="D154" s="145" t="s">
        <v>223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215">
        <f>BK154</f>
        <v>0</v>
      </c>
      <c r="O154" s="216"/>
      <c r="P154" s="216"/>
      <c r="Q154" s="216"/>
      <c r="R154" s="122"/>
      <c r="T154" s="123"/>
      <c r="U154" s="120"/>
      <c r="V154" s="120"/>
      <c r="W154" s="124">
        <f>SUM(W155:W163)</f>
        <v>0</v>
      </c>
      <c r="X154" s="120"/>
      <c r="Y154" s="124">
        <f>SUM(Y155:Y163)</f>
        <v>0</v>
      </c>
      <c r="Z154" s="120"/>
      <c r="AA154" s="125">
        <f>SUM(AA155:AA163)</f>
        <v>0</v>
      </c>
      <c r="AR154" s="126" t="s">
        <v>129</v>
      </c>
      <c r="AT154" s="127" t="s">
        <v>80</v>
      </c>
      <c r="AU154" s="127" t="s">
        <v>87</v>
      </c>
      <c r="AY154" s="126" t="s">
        <v>127</v>
      </c>
      <c r="BK154" s="128">
        <f>SUM(BK155:BK163)</f>
        <v>0</v>
      </c>
    </row>
    <row r="155" spans="2:65" s="1" customFormat="1" ht="22.9" customHeight="1">
      <c r="B155" s="129"/>
      <c r="C155" s="146" t="s">
        <v>166</v>
      </c>
      <c r="D155" s="146" t="s">
        <v>91</v>
      </c>
      <c r="E155" s="147" t="s">
        <v>289</v>
      </c>
      <c r="F155" s="205" t="s">
        <v>290</v>
      </c>
      <c r="G155" s="205"/>
      <c r="H155" s="205"/>
      <c r="I155" s="205"/>
      <c r="J155" s="148" t="s">
        <v>158</v>
      </c>
      <c r="K155" s="149">
        <v>1</v>
      </c>
      <c r="L155" s="206"/>
      <c r="M155" s="206"/>
      <c r="N155" s="206">
        <f aca="true" t="shared" si="10" ref="N155:N163">ROUND(L155*K155,2)</f>
        <v>0</v>
      </c>
      <c r="O155" s="207"/>
      <c r="P155" s="207"/>
      <c r="Q155" s="207"/>
      <c r="R155" s="134"/>
      <c r="T155" s="135" t="s">
        <v>5</v>
      </c>
      <c r="U155" s="40" t="s">
        <v>46</v>
      </c>
      <c r="V155" s="136">
        <v>0</v>
      </c>
      <c r="W155" s="136">
        <f aca="true" t="shared" si="11" ref="W155:W163">V155*K155</f>
        <v>0</v>
      </c>
      <c r="X155" s="136">
        <v>0</v>
      </c>
      <c r="Y155" s="136">
        <f aca="true" t="shared" si="12" ref="Y155:Y163">X155*K155</f>
        <v>0</v>
      </c>
      <c r="Z155" s="136">
        <v>0</v>
      </c>
      <c r="AA155" s="137">
        <f aca="true" t="shared" si="13" ref="AA155:AA163">Z155*K155</f>
        <v>0</v>
      </c>
      <c r="AR155" s="18" t="s">
        <v>16</v>
      </c>
      <c r="AT155" s="18" t="s">
        <v>91</v>
      </c>
      <c r="AU155" s="18" t="s">
        <v>129</v>
      </c>
      <c r="AY155" s="18" t="s">
        <v>127</v>
      </c>
      <c r="BE155" s="138">
        <f aca="true" t="shared" si="14" ref="BE155:BE163">IF(U155="základní",N155,0)</f>
        <v>0</v>
      </c>
      <c r="BF155" s="138">
        <f aca="true" t="shared" si="15" ref="BF155:BF163">IF(U155="snížená",N155,0)</f>
        <v>0</v>
      </c>
      <c r="BG155" s="138">
        <f aca="true" t="shared" si="16" ref="BG155:BG163">IF(U155="zákl. přenesená",N155,0)</f>
        <v>0</v>
      </c>
      <c r="BH155" s="138">
        <f aca="true" t="shared" si="17" ref="BH155:BH163">IF(U155="sníž. přenesená",N155,0)</f>
        <v>0</v>
      </c>
      <c r="BI155" s="138">
        <f aca="true" t="shared" si="18" ref="BI155:BI163">IF(U155="nulová",N155,0)</f>
        <v>0</v>
      </c>
      <c r="BJ155" s="18" t="s">
        <v>22</v>
      </c>
      <c r="BK155" s="138">
        <f aca="true" t="shared" si="19" ref="BK155:BK163">ROUND(L155*K155,2)</f>
        <v>0</v>
      </c>
      <c r="BL155" s="18" t="s">
        <v>173</v>
      </c>
      <c r="BM155" s="18" t="s">
        <v>291</v>
      </c>
    </row>
    <row r="156" spans="2:65" s="1" customFormat="1" ht="14.45" customHeight="1">
      <c r="B156" s="129"/>
      <c r="C156" s="130" t="s">
        <v>167</v>
      </c>
      <c r="D156" s="130" t="s">
        <v>92</v>
      </c>
      <c r="E156" s="131" t="s">
        <v>292</v>
      </c>
      <c r="F156" s="214" t="s">
        <v>293</v>
      </c>
      <c r="G156" s="214"/>
      <c r="H156" s="214"/>
      <c r="I156" s="214"/>
      <c r="J156" s="132" t="s">
        <v>158</v>
      </c>
      <c r="K156" s="133">
        <v>1</v>
      </c>
      <c r="L156" s="207"/>
      <c r="M156" s="207"/>
      <c r="N156" s="207">
        <f t="shared" si="10"/>
        <v>0</v>
      </c>
      <c r="O156" s="207"/>
      <c r="P156" s="207"/>
      <c r="Q156" s="207"/>
      <c r="R156" s="134"/>
      <c r="T156" s="135" t="s">
        <v>5</v>
      </c>
      <c r="U156" s="40" t="s">
        <v>46</v>
      </c>
      <c r="V156" s="136">
        <v>0</v>
      </c>
      <c r="W156" s="136">
        <f t="shared" si="11"/>
        <v>0</v>
      </c>
      <c r="X156" s="136">
        <v>0</v>
      </c>
      <c r="Y156" s="136">
        <f t="shared" si="12"/>
        <v>0</v>
      </c>
      <c r="Z156" s="136">
        <v>0</v>
      </c>
      <c r="AA156" s="137">
        <f t="shared" si="13"/>
        <v>0</v>
      </c>
      <c r="AR156" s="18" t="s">
        <v>173</v>
      </c>
      <c r="AT156" s="18" t="s">
        <v>92</v>
      </c>
      <c r="AU156" s="18" t="s">
        <v>129</v>
      </c>
      <c r="AY156" s="18" t="s">
        <v>127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8" t="s">
        <v>22</v>
      </c>
      <c r="BK156" s="138">
        <f t="shared" si="19"/>
        <v>0</v>
      </c>
      <c r="BL156" s="18" t="s">
        <v>173</v>
      </c>
      <c r="BM156" s="18" t="s">
        <v>294</v>
      </c>
    </row>
    <row r="157" spans="2:65" s="1" customFormat="1" ht="22.9" customHeight="1">
      <c r="B157" s="129"/>
      <c r="C157" s="146" t="s">
        <v>168</v>
      </c>
      <c r="D157" s="146" t="s">
        <v>91</v>
      </c>
      <c r="E157" s="147" t="s">
        <v>295</v>
      </c>
      <c r="F157" s="205" t="s">
        <v>296</v>
      </c>
      <c r="G157" s="205"/>
      <c r="H157" s="205"/>
      <c r="I157" s="205"/>
      <c r="J157" s="148" t="s">
        <v>158</v>
      </c>
      <c r="K157" s="149">
        <v>1</v>
      </c>
      <c r="L157" s="206"/>
      <c r="M157" s="206"/>
      <c r="N157" s="206">
        <f t="shared" si="10"/>
        <v>0</v>
      </c>
      <c r="O157" s="207"/>
      <c r="P157" s="207"/>
      <c r="Q157" s="207"/>
      <c r="R157" s="134"/>
      <c r="T157" s="135" t="s">
        <v>5</v>
      </c>
      <c r="U157" s="40" t="s">
        <v>46</v>
      </c>
      <c r="V157" s="136">
        <v>0</v>
      </c>
      <c r="W157" s="136">
        <f t="shared" si="11"/>
        <v>0</v>
      </c>
      <c r="X157" s="136">
        <v>0</v>
      </c>
      <c r="Y157" s="136">
        <f t="shared" si="12"/>
        <v>0</v>
      </c>
      <c r="Z157" s="136">
        <v>0</v>
      </c>
      <c r="AA157" s="137">
        <f t="shared" si="13"/>
        <v>0</v>
      </c>
      <c r="AR157" s="18" t="s">
        <v>16</v>
      </c>
      <c r="AT157" s="18" t="s">
        <v>91</v>
      </c>
      <c r="AU157" s="18" t="s">
        <v>129</v>
      </c>
      <c r="AY157" s="18" t="s">
        <v>127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8" t="s">
        <v>22</v>
      </c>
      <c r="BK157" s="138">
        <f t="shared" si="19"/>
        <v>0</v>
      </c>
      <c r="BL157" s="18" t="s">
        <v>173</v>
      </c>
      <c r="BM157" s="18" t="s">
        <v>297</v>
      </c>
    </row>
    <row r="158" spans="2:65" s="1" customFormat="1" ht="14.45" customHeight="1">
      <c r="B158" s="129"/>
      <c r="C158" s="130" t="s">
        <v>187</v>
      </c>
      <c r="D158" s="130" t="s">
        <v>92</v>
      </c>
      <c r="E158" s="131" t="s">
        <v>298</v>
      </c>
      <c r="F158" s="214" t="s">
        <v>299</v>
      </c>
      <c r="G158" s="214"/>
      <c r="H158" s="214"/>
      <c r="I158" s="214"/>
      <c r="J158" s="132" t="s">
        <v>158</v>
      </c>
      <c r="K158" s="133">
        <v>1</v>
      </c>
      <c r="L158" s="207"/>
      <c r="M158" s="207"/>
      <c r="N158" s="207">
        <f t="shared" si="10"/>
        <v>0</v>
      </c>
      <c r="O158" s="207"/>
      <c r="P158" s="207"/>
      <c r="Q158" s="207"/>
      <c r="R158" s="134"/>
      <c r="T158" s="135" t="s">
        <v>5</v>
      </c>
      <c r="U158" s="40" t="s">
        <v>46</v>
      </c>
      <c r="V158" s="136">
        <v>0</v>
      </c>
      <c r="W158" s="136">
        <f t="shared" si="11"/>
        <v>0</v>
      </c>
      <c r="X158" s="136">
        <v>0</v>
      </c>
      <c r="Y158" s="136">
        <f t="shared" si="12"/>
        <v>0</v>
      </c>
      <c r="Z158" s="136">
        <v>0</v>
      </c>
      <c r="AA158" s="137">
        <f t="shared" si="13"/>
        <v>0</v>
      </c>
      <c r="AR158" s="18" t="s">
        <v>173</v>
      </c>
      <c r="AT158" s="18" t="s">
        <v>92</v>
      </c>
      <c r="AU158" s="18" t="s">
        <v>129</v>
      </c>
      <c r="AY158" s="18" t="s">
        <v>127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8" t="s">
        <v>22</v>
      </c>
      <c r="BK158" s="138">
        <f t="shared" si="19"/>
        <v>0</v>
      </c>
      <c r="BL158" s="18" t="s">
        <v>173</v>
      </c>
      <c r="BM158" s="18" t="s">
        <v>300</v>
      </c>
    </row>
    <row r="159" spans="2:65" s="1" customFormat="1" ht="22.9" customHeight="1">
      <c r="B159" s="129"/>
      <c r="C159" s="146" t="s">
        <v>169</v>
      </c>
      <c r="D159" s="146" t="s">
        <v>91</v>
      </c>
      <c r="E159" s="147" t="s">
        <v>301</v>
      </c>
      <c r="F159" s="205" t="s">
        <v>302</v>
      </c>
      <c r="G159" s="205"/>
      <c r="H159" s="205"/>
      <c r="I159" s="205"/>
      <c r="J159" s="148" t="s">
        <v>158</v>
      </c>
      <c r="K159" s="149">
        <v>1</v>
      </c>
      <c r="L159" s="206"/>
      <c r="M159" s="206"/>
      <c r="N159" s="206">
        <f t="shared" si="10"/>
        <v>0</v>
      </c>
      <c r="O159" s="207"/>
      <c r="P159" s="207"/>
      <c r="Q159" s="207"/>
      <c r="R159" s="134"/>
      <c r="T159" s="135" t="s">
        <v>5</v>
      </c>
      <c r="U159" s="40" t="s">
        <v>46</v>
      </c>
      <c r="V159" s="136">
        <v>0</v>
      </c>
      <c r="W159" s="136">
        <f t="shared" si="11"/>
        <v>0</v>
      </c>
      <c r="X159" s="136">
        <v>0</v>
      </c>
      <c r="Y159" s="136">
        <f t="shared" si="12"/>
        <v>0</v>
      </c>
      <c r="Z159" s="136">
        <v>0</v>
      </c>
      <c r="AA159" s="137">
        <f t="shared" si="13"/>
        <v>0</v>
      </c>
      <c r="AR159" s="18" t="s">
        <v>16</v>
      </c>
      <c r="AT159" s="18" t="s">
        <v>91</v>
      </c>
      <c r="AU159" s="18" t="s">
        <v>129</v>
      </c>
      <c r="AY159" s="18" t="s">
        <v>127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8" t="s">
        <v>22</v>
      </c>
      <c r="BK159" s="138">
        <f t="shared" si="19"/>
        <v>0</v>
      </c>
      <c r="BL159" s="18" t="s">
        <v>173</v>
      </c>
      <c r="BM159" s="18" t="s">
        <v>303</v>
      </c>
    </row>
    <row r="160" spans="2:65" s="1" customFormat="1" ht="22.9" customHeight="1">
      <c r="B160" s="129"/>
      <c r="C160" s="130" t="s">
        <v>170</v>
      </c>
      <c r="D160" s="130" t="s">
        <v>92</v>
      </c>
      <c r="E160" s="131" t="s">
        <v>304</v>
      </c>
      <c r="F160" s="214" t="s">
        <v>305</v>
      </c>
      <c r="G160" s="214"/>
      <c r="H160" s="214"/>
      <c r="I160" s="214"/>
      <c r="J160" s="132" t="s">
        <v>158</v>
      </c>
      <c r="K160" s="133">
        <v>1</v>
      </c>
      <c r="L160" s="207"/>
      <c r="M160" s="207"/>
      <c r="N160" s="207">
        <f t="shared" si="10"/>
        <v>0</v>
      </c>
      <c r="O160" s="207"/>
      <c r="P160" s="207"/>
      <c r="Q160" s="207"/>
      <c r="R160" s="134"/>
      <c r="T160" s="135" t="s">
        <v>5</v>
      </c>
      <c r="U160" s="40" t="s">
        <v>46</v>
      </c>
      <c r="V160" s="136">
        <v>0</v>
      </c>
      <c r="W160" s="136">
        <f t="shared" si="11"/>
        <v>0</v>
      </c>
      <c r="X160" s="136">
        <v>0</v>
      </c>
      <c r="Y160" s="136">
        <f t="shared" si="12"/>
        <v>0</v>
      </c>
      <c r="Z160" s="136">
        <v>0</v>
      </c>
      <c r="AA160" s="137">
        <f t="shared" si="13"/>
        <v>0</v>
      </c>
      <c r="AR160" s="18" t="s">
        <v>173</v>
      </c>
      <c r="AT160" s="18" t="s">
        <v>92</v>
      </c>
      <c r="AU160" s="18" t="s">
        <v>129</v>
      </c>
      <c r="AY160" s="18" t="s">
        <v>127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8" t="s">
        <v>22</v>
      </c>
      <c r="BK160" s="138">
        <f t="shared" si="19"/>
        <v>0</v>
      </c>
      <c r="BL160" s="18" t="s">
        <v>173</v>
      </c>
      <c r="BM160" s="18" t="s">
        <v>306</v>
      </c>
    </row>
    <row r="161" spans="2:65" s="1" customFormat="1" ht="34.15" customHeight="1">
      <c r="B161" s="129"/>
      <c r="C161" s="146" t="s">
        <v>171</v>
      </c>
      <c r="D161" s="146" t="s">
        <v>91</v>
      </c>
      <c r="E161" s="147" t="s">
        <v>307</v>
      </c>
      <c r="F161" s="205" t="s">
        <v>308</v>
      </c>
      <c r="G161" s="205"/>
      <c r="H161" s="205"/>
      <c r="I161" s="205"/>
      <c r="J161" s="148" t="s">
        <v>138</v>
      </c>
      <c r="K161" s="149">
        <v>20</v>
      </c>
      <c r="L161" s="206"/>
      <c r="M161" s="206"/>
      <c r="N161" s="206">
        <f t="shared" si="10"/>
        <v>0</v>
      </c>
      <c r="O161" s="207"/>
      <c r="P161" s="207"/>
      <c r="Q161" s="207"/>
      <c r="R161" s="134"/>
      <c r="T161" s="135" t="s">
        <v>5</v>
      </c>
      <c r="U161" s="40" t="s">
        <v>46</v>
      </c>
      <c r="V161" s="136">
        <v>0</v>
      </c>
      <c r="W161" s="136">
        <f t="shared" si="11"/>
        <v>0</v>
      </c>
      <c r="X161" s="136">
        <v>0</v>
      </c>
      <c r="Y161" s="136">
        <f t="shared" si="12"/>
        <v>0</v>
      </c>
      <c r="Z161" s="136">
        <v>0</v>
      </c>
      <c r="AA161" s="137">
        <f t="shared" si="13"/>
        <v>0</v>
      </c>
      <c r="AR161" s="18" t="s">
        <v>16</v>
      </c>
      <c r="AT161" s="18" t="s">
        <v>91</v>
      </c>
      <c r="AU161" s="18" t="s">
        <v>129</v>
      </c>
      <c r="AY161" s="18" t="s">
        <v>127</v>
      </c>
      <c r="BE161" s="138">
        <f t="shared" si="14"/>
        <v>0</v>
      </c>
      <c r="BF161" s="138">
        <f t="shared" si="15"/>
        <v>0</v>
      </c>
      <c r="BG161" s="138">
        <f t="shared" si="16"/>
        <v>0</v>
      </c>
      <c r="BH161" s="138">
        <f t="shared" si="17"/>
        <v>0</v>
      </c>
      <c r="BI161" s="138">
        <f t="shared" si="18"/>
        <v>0</v>
      </c>
      <c r="BJ161" s="18" t="s">
        <v>22</v>
      </c>
      <c r="BK161" s="138">
        <f t="shared" si="19"/>
        <v>0</v>
      </c>
      <c r="BL161" s="18" t="s">
        <v>173</v>
      </c>
      <c r="BM161" s="18" t="s">
        <v>309</v>
      </c>
    </row>
    <row r="162" spans="2:65" s="1" customFormat="1" ht="14.45" customHeight="1">
      <c r="B162" s="129"/>
      <c r="C162" s="130" t="s">
        <v>172</v>
      </c>
      <c r="D162" s="130" t="s">
        <v>92</v>
      </c>
      <c r="E162" s="131" t="s">
        <v>310</v>
      </c>
      <c r="F162" s="214" t="s">
        <v>311</v>
      </c>
      <c r="G162" s="214"/>
      <c r="H162" s="214"/>
      <c r="I162" s="214"/>
      <c r="J162" s="132" t="s">
        <v>138</v>
      </c>
      <c r="K162" s="133">
        <v>20</v>
      </c>
      <c r="L162" s="207"/>
      <c r="M162" s="207"/>
      <c r="N162" s="207">
        <f t="shared" si="10"/>
        <v>0</v>
      </c>
      <c r="O162" s="207"/>
      <c r="P162" s="207"/>
      <c r="Q162" s="207"/>
      <c r="R162" s="134"/>
      <c r="T162" s="135" t="s">
        <v>5</v>
      </c>
      <c r="U162" s="40" t="s">
        <v>46</v>
      </c>
      <c r="V162" s="136">
        <v>0</v>
      </c>
      <c r="W162" s="136">
        <f t="shared" si="11"/>
        <v>0</v>
      </c>
      <c r="X162" s="136">
        <v>0</v>
      </c>
      <c r="Y162" s="136">
        <f t="shared" si="12"/>
        <v>0</v>
      </c>
      <c r="Z162" s="136">
        <v>0</v>
      </c>
      <c r="AA162" s="137">
        <f t="shared" si="13"/>
        <v>0</v>
      </c>
      <c r="AR162" s="18" t="s">
        <v>173</v>
      </c>
      <c r="AT162" s="18" t="s">
        <v>92</v>
      </c>
      <c r="AU162" s="18" t="s">
        <v>129</v>
      </c>
      <c r="AY162" s="18" t="s">
        <v>127</v>
      </c>
      <c r="BE162" s="138">
        <f t="shared" si="14"/>
        <v>0</v>
      </c>
      <c r="BF162" s="138">
        <f t="shared" si="15"/>
        <v>0</v>
      </c>
      <c r="BG162" s="138">
        <f t="shared" si="16"/>
        <v>0</v>
      </c>
      <c r="BH162" s="138">
        <f t="shared" si="17"/>
        <v>0</v>
      </c>
      <c r="BI162" s="138">
        <f t="shared" si="18"/>
        <v>0</v>
      </c>
      <c r="BJ162" s="18" t="s">
        <v>22</v>
      </c>
      <c r="BK162" s="138">
        <f t="shared" si="19"/>
        <v>0</v>
      </c>
      <c r="BL162" s="18" t="s">
        <v>173</v>
      </c>
      <c r="BM162" s="18" t="s">
        <v>312</v>
      </c>
    </row>
    <row r="163" spans="2:65" s="1" customFormat="1" ht="34.15" customHeight="1">
      <c r="B163" s="129"/>
      <c r="C163" s="130" t="s">
        <v>188</v>
      </c>
      <c r="D163" s="130" t="s">
        <v>92</v>
      </c>
      <c r="E163" s="131" t="s">
        <v>313</v>
      </c>
      <c r="F163" s="214" t="s">
        <v>314</v>
      </c>
      <c r="G163" s="214"/>
      <c r="H163" s="214"/>
      <c r="I163" s="214"/>
      <c r="J163" s="132" t="s">
        <v>152</v>
      </c>
      <c r="K163" s="133">
        <v>24</v>
      </c>
      <c r="L163" s="207"/>
      <c r="M163" s="207"/>
      <c r="N163" s="207">
        <f t="shared" si="10"/>
        <v>0</v>
      </c>
      <c r="O163" s="207"/>
      <c r="P163" s="207"/>
      <c r="Q163" s="207"/>
      <c r="R163" s="134"/>
      <c r="T163" s="135" t="s">
        <v>5</v>
      </c>
      <c r="U163" s="40" t="s">
        <v>46</v>
      </c>
      <c r="V163" s="136">
        <v>0</v>
      </c>
      <c r="W163" s="136">
        <f t="shared" si="11"/>
        <v>0</v>
      </c>
      <c r="X163" s="136">
        <v>0</v>
      </c>
      <c r="Y163" s="136">
        <f t="shared" si="12"/>
        <v>0</v>
      </c>
      <c r="Z163" s="136">
        <v>0</v>
      </c>
      <c r="AA163" s="137">
        <f t="shared" si="13"/>
        <v>0</v>
      </c>
      <c r="AR163" s="18" t="s">
        <v>173</v>
      </c>
      <c r="AT163" s="18" t="s">
        <v>92</v>
      </c>
      <c r="AU163" s="18" t="s">
        <v>129</v>
      </c>
      <c r="AY163" s="18" t="s">
        <v>127</v>
      </c>
      <c r="BE163" s="138">
        <f t="shared" si="14"/>
        <v>0</v>
      </c>
      <c r="BF163" s="138">
        <f t="shared" si="15"/>
        <v>0</v>
      </c>
      <c r="BG163" s="138">
        <f t="shared" si="16"/>
        <v>0</v>
      </c>
      <c r="BH163" s="138">
        <f t="shared" si="17"/>
        <v>0</v>
      </c>
      <c r="BI163" s="138">
        <f t="shared" si="18"/>
        <v>0</v>
      </c>
      <c r="BJ163" s="18" t="s">
        <v>22</v>
      </c>
      <c r="BK163" s="138">
        <f t="shared" si="19"/>
        <v>0</v>
      </c>
      <c r="BL163" s="18" t="s">
        <v>173</v>
      </c>
      <c r="BM163" s="18" t="s">
        <v>315</v>
      </c>
    </row>
    <row r="164" spans="2:63" s="8" customFormat="1" ht="22.35" customHeight="1">
      <c r="B164" s="119"/>
      <c r="C164" s="120"/>
      <c r="D164" s="145" t="s">
        <v>224</v>
      </c>
      <c r="E164" s="145"/>
      <c r="F164" s="145"/>
      <c r="G164" s="145"/>
      <c r="H164" s="145"/>
      <c r="I164" s="145"/>
      <c r="J164" s="145"/>
      <c r="K164" s="145"/>
      <c r="L164" s="145"/>
      <c r="M164" s="145"/>
      <c r="N164" s="215">
        <f>BK164</f>
        <v>0</v>
      </c>
      <c r="O164" s="216"/>
      <c r="P164" s="216"/>
      <c r="Q164" s="216"/>
      <c r="R164" s="122"/>
      <c r="T164" s="123"/>
      <c r="U164" s="120"/>
      <c r="V164" s="120"/>
      <c r="W164" s="124">
        <f>SUM(W165:W171)</f>
        <v>0</v>
      </c>
      <c r="X164" s="120"/>
      <c r="Y164" s="124">
        <f>SUM(Y165:Y171)</f>
        <v>0</v>
      </c>
      <c r="Z164" s="120"/>
      <c r="AA164" s="125">
        <f>SUM(AA165:AA171)</f>
        <v>0</v>
      </c>
      <c r="AR164" s="126" t="s">
        <v>129</v>
      </c>
      <c r="AT164" s="127" t="s">
        <v>80</v>
      </c>
      <c r="AU164" s="127" t="s">
        <v>87</v>
      </c>
      <c r="AY164" s="126" t="s">
        <v>127</v>
      </c>
      <c r="BK164" s="128">
        <f>SUM(BK165:BK171)</f>
        <v>0</v>
      </c>
    </row>
    <row r="165" spans="2:65" s="1" customFormat="1" ht="14.45" customHeight="1">
      <c r="B165" s="129"/>
      <c r="C165" s="130" t="s">
        <v>189</v>
      </c>
      <c r="D165" s="130" t="s">
        <v>92</v>
      </c>
      <c r="E165" s="131" t="s">
        <v>316</v>
      </c>
      <c r="F165" s="214" t="s">
        <v>317</v>
      </c>
      <c r="G165" s="214"/>
      <c r="H165" s="214"/>
      <c r="I165" s="214"/>
      <c r="J165" s="132" t="s">
        <v>210</v>
      </c>
      <c r="K165" s="133">
        <v>200</v>
      </c>
      <c r="L165" s="207"/>
      <c r="M165" s="207"/>
      <c r="N165" s="207">
        <f aca="true" t="shared" si="20" ref="N165:N171">ROUND(L165*K165,2)</f>
        <v>0</v>
      </c>
      <c r="O165" s="207"/>
      <c r="P165" s="207"/>
      <c r="Q165" s="207"/>
      <c r="R165" s="134"/>
      <c r="T165" s="135" t="s">
        <v>5</v>
      </c>
      <c r="U165" s="40" t="s">
        <v>46</v>
      </c>
      <c r="V165" s="136">
        <v>0</v>
      </c>
      <c r="W165" s="136">
        <f aca="true" t="shared" si="21" ref="W165:W171">V165*K165</f>
        <v>0</v>
      </c>
      <c r="X165" s="136">
        <v>0</v>
      </c>
      <c r="Y165" s="136">
        <f aca="true" t="shared" si="22" ref="Y165:Y171">X165*K165</f>
        <v>0</v>
      </c>
      <c r="Z165" s="136">
        <v>0</v>
      </c>
      <c r="AA165" s="137">
        <f aca="true" t="shared" si="23" ref="AA165:AA171">Z165*K165</f>
        <v>0</v>
      </c>
      <c r="AR165" s="18" t="s">
        <v>173</v>
      </c>
      <c r="AT165" s="18" t="s">
        <v>92</v>
      </c>
      <c r="AU165" s="18" t="s">
        <v>129</v>
      </c>
      <c r="AY165" s="18" t="s">
        <v>127</v>
      </c>
      <c r="BE165" s="138">
        <f aca="true" t="shared" si="24" ref="BE165:BE171">IF(U165="základní",N165,0)</f>
        <v>0</v>
      </c>
      <c r="BF165" s="138">
        <f aca="true" t="shared" si="25" ref="BF165:BF171">IF(U165="snížená",N165,0)</f>
        <v>0</v>
      </c>
      <c r="BG165" s="138">
        <f aca="true" t="shared" si="26" ref="BG165:BG171">IF(U165="zákl. přenesená",N165,0)</f>
        <v>0</v>
      </c>
      <c r="BH165" s="138">
        <f aca="true" t="shared" si="27" ref="BH165:BH171">IF(U165="sníž. přenesená",N165,0)</f>
        <v>0</v>
      </c>
      <c r="BI165" s="138">
        <f aca="true" t="shared" si="28" ref="BI165:BI171">IF(U165="nulová",N165,0)</f>
        <v>0</v>
      </c>
      <c r="BJ165" s="18" t="s">
        <v>22</v>
      </c>
      <c r="BK165" s="138">
        <f aca="true" t="shared" si="29" ref="BK165:BK171">ROUND(L165*K165,2)</f>
        <v>0</v>
      </c>
      <c r="BL165" s="18" t="s">
        <v>173</v>
      </c>
      <c r="BM165" s="18" t="s">
        <v>155</v>
      </c>
    </row>
    <row r="166" spans="2:65" s="1" customFormat="1" ht="14.45" customHeight="1">
      <c r="B166" s="129"/>
      <c r="C166" s="130" t="s">
        <v>190</v>
      </c>
      <c r="D166" s="130" t="s">
        <v>92</v>
      </c>
      <c r="E166" s="131" t="s">
        <v>318</v>
      </c>
      <c r="F166" s="214" t="s">
        <v>319</v>
      </c>
      <c r="G166" s="214"/>
      <c r="H166" s="214"/>
      <c r="I166" s="214"/>
      <c r="J166" s="132" t="s">
        <v>128</v>
      </c>
      <c r="K166" s="133">
        <v>1</v>
      </c>
      <c r="L166" s="207"/>
      <c r="M166" s="207"/>
      <c r="N166" s="207">
        <f t="shared" si="20"/>
        <v>0</v>
      </c>
      <c r="O166" s="207"/>
      <c r="P166" s="207"/>
      <c r="Q166" s="207"/>
      <c r="R166" s="134"/>
      <c r="T166" s="135" t="s">
        <v>5</v>
      </c>
      <c r="U166" s="40" t="s">
        <v>46</v>
      </c>
      <c r="V166" s="136">
        <v>0</v>
      </c>
      <c r="W166" s="136">
        <f t="shared" si="21"/>
        <v>0</v>
      </c>
      <c r="X166" s="136">
        <v>0</v>
      </c>
      <c r="Y166" s="136">
        <f t="shared" si="22"/>
        <v>0</v>
      </c>
      <c r="Z166" s="136">
        <v>0</v>
      </c>
      <c r="AA166" s="137">
        <f t="shared" si="23"/>
        <v>0</v>
      </c>
      <c r="AR166" s="18" t="s">
        <v>173</v>
      </c>
      <c r="AT166" s="18" t="s">
        <v>92</v>
      </c>
      <c r="AU166" s="18" t="s">
        <v>129</v>
      </c>
      <c r="AY166" s="18" t="s">
        <v>127</v>
      </c>
      <c r="BE166" s="138">
        <f t="shared" si="24"/>
        <v>0</v>
      </c>
      <c r="BF166" s="138">
        <f t="shared" si="25"/>
        <v>0</v>
      </c>
      <c r="BG166" s="138">
        <f t="shared" si="26"/>
        <v>0</v>
      </c>
      <c r="BH166" s="138">
        <f t="shared" si="27"/>
        <v>0</v>
      </c>
      <c r="BI166" s="138">
        <f t="shared" si="28"/>
        <v>0</v>
      </c>
      <c r="BJ166" s="18" t="s">
        <v>22</v>
      </c>
      <c r="BK166" s="138">
        <f t="shared" si="29"/>
        <v>0</v>
      </c>
      <c r="BL166" s="18" t="s">
        <v>173</v>
      </c>
      <c r="BM166" s="18" t="s">
        <v>156</v>
      </c>
    </row>
    <row r="167" spans="2:65" s="1" customFormat="1" ht="22.9" customHeight="1">
      <c r="B167" s="129"/>
      <c r="C167" s="130" t="s">
        <v>191</v>
      </c>
      <c r="D167" s="130" t="s">
        <v>92</v>
      </c>
      <c r="E167" s="131" t="s">
        <v>320</v>
      </c>
      <c r="F167" s="214" t="s">
        <v>321</v>
      </c>
      <c r="G167" s="214"/>
      <c r="H167" s="214"/>
      <c r="I167" s="214"/>
      <c r="J167" s="132" t="s">
        <v>128</v>
      </c>
      <c r="K167" s="133">
        <v>1</v>
      </c>
      <c r="L167" s="207"/>
      <c r="M167" s="207"/>
      <c r="N167" s="207">
        <f t="shared" si="20"/>
        <v>0</v>
      </c>
      <c r="O167" s="207"/>
      <c r="P167" s="207"/>
      <c r="Q167" s="207"/>
      <c r="R167" s="134"/>
      <c r="T167" s="135" t="s">
        <v>5</v>
      </c>
      <c r="U167" s="40" t="s">
        <v>46</v>
      </c>
      <c r="V167" s="136">
        <v>0</v>
      </c>
      <c r="W167" s="136">
        <f t="shared" si="21"/>
        <v>0</v>
      </c>
      <c r="X167" s="136">
        <v>0</v>
      </c>
      <c r="Y167" s="136">
        <f t="shared" si="22"/>
        <v>0</v>
      </c>
      <c r="Z167" s="136">
        <v>0</v>
      </c>
      <c r="AA167" s="137">
        <f t="shared" si="23"/>
        <v>0</v>
      </c>
      <c r="AR167" s="18" t="s">
        <v>173</v>
      </c>
      <c r="AT167" s="18" t="s">
        <v>92</v>
      </c>
      <c r="AU167" s="18" t="s">
        <v>129</v>
      </c>
      <c r="AY167" s="18" t="s">
        <v>127</v>
      </c>
      <c r="BE167" s="138">
        <f t="shared" si="24"/>
        <v>0</v>
      </c>
      <c r="BF167" s="138">
        <f t="shared" si="25"/>
        <v>0</v>
      </c>
      <c r="BG167" s="138">
        <f t="shared" si="26"/>
        <v>0</v>
      </c>
      <c r="BH167" s="138">
        <f t="shared" si="27"/>
        <v>0</v>
      </c>
      <c r="BI167" s="138">
        <f t="shared" si="28"/>
        <v>0</v>
      </c>
      <c r="BJ167" s="18" t="s">
        <v>22</v>
      </c>
      <c r="BK167" s="138">
        <f t="shared" si="29"/>
        <v>0</v>
      </c>
      <c r="BL167" s="18" t="s">
        <v>173</v>
      </c>
      <c r="BM167" s="18" t="s">
        <v>322</v>
      </c>
    </row>
    <row r="168" spans="2:65" s="1" customFormat="1" ht="14.45" customHeight="1">
      <c r="B168" s="129"/>
      <c r="C168" s="130" t="s">
        <v>192</v>
      </c>
      <c r="D168" s="130" t="s">
        <v>92</v>
      </c>
      <c r="E168" s="131" t="s">
        <v>323</v>
      </c>
      <c r="F168" s="214" t="s">
        <v>324</v>
      </c>
      <c r="G168" s="214"/>
      <c r="H168" s="214"/>
      <c r="I168" s="214"/>
      <c r="J168" s="132" t="s">
        <v>128</v>
      </c>
      <c r="K168" s="133">
        <v>1</v>
      </c>
      <c r="L168" s="207"/>
      <c r="M168" s="207"/>
      <c r="N168" s="207">
        <f t="shared" si="20"/>
        <v>0</v>
      </c>
      <c r="O168" s="207"/>
      <c r="P168" s="207"/>
      <c r="Q168" s="207"/>
      <c r="R168" s="134"/>
      <c r="T168" s="135" t="s">
        <v>5</v>
      </c>
      <c r="U168" s="40" t="s">
        <v>46</v>
      </c>
      <c r="V168" s="136">
        <v>0</v>
      </c>
      <c r="W168" s="136">
        <f t="shared" si="21"/>
        <v>0</v>
      </c>
      <c r="X168" s="136">
        <v>0</v>
      </c>
      <c r="Y168" s="136">
        <f t="shared" si="22"/>
        <v>0</v>
      </c>
      <c r="Z168" s="136">
        <v>0</v>
      </c>
      <c r="AA168" s="137">
        <f t="shared" si="23"/>
        <v>0</v>
      </c>
      <c r="AR168" s="18" t="s">
        <v>173</v>
      </c>
      <c r="AT168" s="18" t="s">
        <v>92</v>
      </c>
      <c r="AU168" s="18" t="s">
        <v>129</v>
      </c>
      <c r="AY168" s="18" t="s">
        <v>127</v>
      </c>
      <c r="BE168" s="138">
        <f t="shared" si="24"/>
        <v>0</v>
      </c>
      <c r="BF168" s="138">
        <f t="shared" si="25"/>
        <v>0</v>
      </c>
      <c r="BG168" s="138">
        <f t="shared" si="26"/>
        <v>0</v>
      </c>
      <c r="BH168" s="138">
        <f t="shared" si="27"/>
        <v>0</v>
      </c>
      <c r="BI168" s="138">
        <f t="shared" si="28"/>
        <v>0</v>
      </c>
      <c r="BJ168" s="18" t="s">
        <v>22</v>
      </c>
      <c r="BK168" s="138">
        <f t="shared" si="29"/>
        <v>0</v>
      </c>
      <c r="BL168" s="18" t="s">
        <v>173</v>
      </c>
      <c r="BM168" s="18" t="s">
        <v>157</v>
      </c>
    </row>
    <row r="169" spans="2:65" s="1" customFormat="1" ht="14.45" customHeight="1">
      <c r="B169" s="129"/>
      <c r="C169" s="130" t="s">
        <v>193</v>
      </c>
      <c r="D169" s="130" t="s">
        <v>92</v>
      </c>
      <c r="E169" s="131" t="s">
        <v>325</v>
      </c>
      <c r="F169" s="214" t="s">
        <v>326</v>
      </c>
      <c r="G169" s="214"/>
      <c r="H169" s="214"/>
      <c r="I169" s="214"/>
      <c r="J169" s="132" t="s">
        <v>128</v>
      </c>
      <c r="K169" s="133">
        <v>1</v>
      </c>
      <c r="L169" s="207"/>
      <c r="M169" s="207"/>
      <c r="N169" s="207">
        <f t="shared" si="20"/>
        <v>0</v>
      </c>
      <c r="O169" s="207"/>
      <c r="P169" s="207"/>
      <c r="Q169" s="207"/>
      <c r="R169" s="134"/>
      <c r="T169" s="135" t="s">
        <v>5</v>
      </c>
      <c r="U169" s="40" t="s">
        <v>46</v>
      </c>
      <c r="V169" s="136">
        <v>0</v>
      </c>
      <c r="W169" s="136">
        <f t="shared" si="21"/>
        <v>0</v>
      </c>
      <c r="X169" s="136">
        <v>0</v>
      </c>
      <c r="Y169" s="136">
        <f t="shared" si="22"/>
        <v>0</v>
      </c>
      <c r="Z169" s="136">
        <v>0</v>
      </c>
      <c r="AA169" s="137">
        <f t="shared" si="23"/>
        <v>0</v>
      </c>
      <c r="AR169" s="18" t="s">
        <v>173</v>
      </c>
      <c r="AT169" s="18" t="s">
        <v>92</v>
      </c>
      <c r="AU169" s="18" t="s">
        <v>129</v>
      </c>
      <c r="AY169" s="18" t="s">
        <v>127</v>
      </c>
      <c r="BE169" s="138">
        <f t="shared" si="24"/>
        <v>0</v>
      </c>
      <c r="BF169" s="138">
        <f t="shared" si="25"/>
        <v>0</v>
      </c>
      <c r="BG169" s="138">
        <f t="shared" si="26"/>
        <v>0</v>
      </c>
      <c r="BH169" s="138">
        <f t="shared" si="27"/>
        <v>0</v>
      </c>
      <c r="BI169" s="138">
        <f t="shared" si="28"/>
        <v>0</v>
      </c>
      <c r="BJ169" s="18" t="s">
        <v>22</v>
      </c>
      <c r="BK169" s="138">
        <f t="shared" si="29"/>
        <v>0</v>
      </c>
      <c r="BL169" s="18" t="s">
        <v>173</v>
      </c>
      <c r="BM169" s="18" t="s">
        <v>327</v>
      </c>
    </row>
    <row r="170" spans="2:65" s="1" customFormat="1" ht="14.45" customHeight="1">
      <c r="B170" s="129"/>
      <c r="C170" s="130" t="s">
        <v>137</v>
      </c>
      <c r="D170" s="130" t="s">
        <v>92</v>
      </c>
      <c r="E170" s="131" t="s">
        <v>328</v>
      </c>
      <c r="F170" s="214" t="s">
        <v>329</v>
      </c>
      <c r="G170" s="214"/>
      <c r="H170" s="214"/>
      <c r="I170" s="214"/>
      <c r="J170" s="132" t="s">
        <v>128</v>
      </c>
      <c r="K170" s="133">
        <v>1</v>
      </c>
      <c r="L170" s="207"/>
      <c r="M170" s="207"/>
      <c r="N170" s="207">
        <f t="shared" si="20"/>
        <v>0</v>
      </c>
      <c r="O170" s="207"/>
      <c r="P170" s="207"/>
      <c r="Q170" s="207"/>
      <c r="R170" s="134"/>
      <c r="T170" s="135" t="s">
        <v>5</v>
      </c>
      <c r="U170" s="40" t="s">
        <v>46</v>
      </c>
      <c r="V170" s="136">
        <v>0</v>
      </c>
      <c r="W170" s="136">
        <f t="shared" si="21"/>
        <v>0</v>
      </c>
      <c r="X170" s="136">
        <v>0</v>
      </c>
      <c r="Y170" s="136">
        <f t="shared" si="22"/>
        <v>0</v>
      </c>
      <c r="Z170" s="136">
        <v>0</v>
      </c>
      <c r="AA170" s="137">
        <f t="shared" si="23"/>
        <v>0</v>
      </c>
      <c r="AR170" s="18" t="s">
        <v>173</v>
      </c>
      <c r="AT170" s="18" t="s">
        <v>92</v>
      </c>
      <c r="AU170" s="18" t="s">
        <v>129</v>
      </c>
      <c r="AY170" s="18" t="s">
        <v>127</v>
      </c>
      <c r="BE170" s="138">
        <f t="shared" si="24"/>
        <v>0</v>
      </c>
      <c r="BF170" s="138">
        <f t="shared" si="25"/>
        <v>0</v>
      </c>
      <c r="BG170" s="138">
        <f t="shared" si="26"/>
        <v>0</v>
      </c>
      <c r="BH170" s="138">
        <f t="shared" si="27"/>
        <v>0</v>
      </c>
      <c r="BI170" s="138">
        <f t="shared" si="28"/>
        <v>0</v>
      </c>
      <c r="BJ170" s="18" t="s">
        <v>22</v>
      </c>
      <c r="BK170" s="138">
        <f t="shared" si="29"/>
        <v>0</v>
      </c>
      <c r="BL170" s="18" t="s">
        <v>173</v>
      </c>
      <c r="BM170" s="18" t="s">
        <v>330</v>
      </c>
    </row>
    <row r="171" spans="2:65" s="1" customFormat="1" ht="22.9" customHeight="1">
      <c r="B171" s="129"/>
      <c r="C171" s="130" t="s">
        <v>139</v>
      </c>
      <c r="D171" s="130" t="s">
        <v>92</v>
      </c>
      <c r="E171" s="131" t="s">
        <v>331</v>
      </c>
      <c r="F171" s="214" t="s">
        <v>332</v>
      </c>
      <c r="G171" s="214"/>
      <c r="H171" s="214"/>
      <c r="I171" s="214"/>
      <c r="J171" s="132" t="s">
        <v>128</v>
      </c>
      <c r="K171" s="133">
        <v>1</v>
      </c>
      <c r="L171" s="207"/>
      <c r="M171" s="207"/>
      <c r="N171" s="207">
        <f t="shared" si="20"/>
        <v>0</v>
      </c>
      <c r="O171" s="207"/>
      <c r="P171" s="207"/>
      <c r="Q171" s="207"/>
      <c r="R171" s="134"/>
      <c r="T171" s="135" t="s">
        <v>5</v>
      </c>
      <c r="U171" s="139" t="s">
        <v>46</v>
      </c>
      <c r="V171" s="140">
        <v>0</v>
      </c>
      <c r="W171" s="140">
        <f t="shared" si="21"/>
        <v>0</v>
      </c>
      <c r="X171" s="140">
        <v>0</v>
      </c>
      <c r="Y171" s="140">
        <f t="shared" si="22"/>
        <v>0</v>
      </c>
      <c r="Z171" s="140">
        <v>0</v>
      </c>
      <c r="AA171" s="141">
        <f t="shared" si="23"/>
        <v>0</v>
      </c>
      <c r="AR171" s="18" t="s">
        <v>173</v>
      </c>
      <c r="AT171" s="18" t="s">
        <v>92</v>
      </c>
      <c r="AU171" s="18" t="s">
        <v>129</v>
      </c>
      <c r="AY171" s="18" t="s">
        <v>127</v>
      </c>
      <c r="BE171" s="138">
        <f t="shared" si="24"/>
        <v>0</v>
      </c>
      <c r="BF171" s="138">
        <f t="shared" si="25"/>
        <v>0</v>
      </c>
      <c r="BG171" s="138">
        <f t="shared" si="26"/>
        <v>0</v>
      </c>
      <c r="BH171" s="138">
        <f t="shared" si="27"/>
        <v>0</v>
      </c>
      <c r="BI171" s="138">
        <f t="shared" si="28"/>
        <v>0</v>
      </c>
      <c r="BJ171" s="18" t="s">
        <v>22</v>
      </c>
      <c r="BK171" s="138">
        <f t="shared" si="29"/>
        <v>0</v>
      </c>
      <c r="BL171" s="18" t="s">
        <v>173</v>
      </c>
      <c r="BM171" s="18" t="s">
        <v>333</v>
      </c>
    </row>
    <row r="172" spans="2:18" s="1" customFormat="1" ht="6.95" customHeight="1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7"/>
    </row>
  </sheetData>
  <mergeCells count="217">
    <mergeCell ref="H1:K1"/>
    <mergeCell ref="S2:AC2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M108:P108"/>
    <mergeCell ref="M110:Q110"/>
    <mergeCell ref="M111:Q111"/>
    <mergeCell ref="F113:I113"/>
    <mergeCell ref="L113:M113"/>
    <mergeCell ref="N113:Q113"/>
    <mergeCell ref="F118:I118"/>
    <mergeCell ref="L118:M118"/>
    <mergeCell ref="N118:Q118"/>
    <mergeCell ref="N114:Q114"/>
    <mergeCell ref="N115:Q115"/>
    <mergeCell ref="N116:Q116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Chlumecky</dc:creator>
  <cp:keywords/>
  <dc:description/>
  <cp:lastModifiedBy>Nekovářová Alena</cp:lastModifiedBy>
  <dcterms:created xsi:type="dcterms:W3CDTF">2018-09-14T07:35:29Z</dcterms:created>
  <dcterms:modified xsi:type="dcterms:W3CDTF">2019-05-23T10:01:01Z</dcterms:modified>
  <cp:category/>
  <cp:version/>
  <cp:contentType/>
  <cp:contentStatus/>
</cp:coreProperties>
</file>