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F:\DATA\KROS\Tc_Vítkov_místo_pro_přecházení\"/>
    </mc:Choice>
  </mc:AlternateContent>
  <xr:revisionPtr revIDLastSave="0" documentId="13_ncr:1_{B7830147-7FA9-4129-A050-0E5696F57784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Rekapitulace stavby" sheetId="1" r:id="rId1"/>
    <sheet name="SO 101 - Pozemní komunikace" sheetId="2" r:id="rId2"/>
    <sheet name="SO 401 - Veřejné osvětlení" sheetId="4" r:id="rId3"/>
    <sheet name="VON - Vedlejší a ostatní ..." sheetId="3" r:id="rId4"/>
  </sheets>
  <definedNames>
    <definedName name="_xlnm._FilterDatabase" localSheetId="1" hidden="1">'SO 101 - Pozemní komunikace'!$C$125:$L$581</definedName>
    <definedName name="_xlnm._FilterDatabase" localSheetId="2" hidden="1">'SO 401 - Veřejné osvětlení'!$C$119:$L$284</definedName>
    <definedName name="_xlnm._FilterDatabase" localSheetId="3" hidden="1">'VON - Vedlejší a ostatní ...'!$C$119:$L$136</definedName>
    <definedName name="_xlnm.Print_Titles" localSheetId="0">'Rekapitulace stavby'!$92:$92</definedName>
    <definedName name="_xlnm.Print_Titles" localSheetId="1">'SO 101 - Pozemní komunikace'!$125:$125</definedName>
    <definedName name="_xlnm.Print_Titles" localSheetId="2">'SO 401 - Veřejné osvětlení'!$119:$119</definedName>
    <definedName name="_xlnm.Print_Titles" localSheetId="3">'VON - Vedlejší a ostatní ...'!$119:$119</definedName>
    <definedName name="_xlnm.Print_Area" localSheetId="0">'Rekapitulace stavby'!$D$4:$AO$76,'Rekapitulace stavby'!$C$82:$AQ$98</definedName>
    <definedName name="_xlnm.Print_Area" localSheetId="1">'SO 101 - Pozemní komunikace'!$C$4:$K$76,'SO 101 - Pozemní komunikace'!$C$82:$K$107,'SO 101 - Pozemní komunikace'!$C$113:$L$581</definedName>
    <definedName name="_xlnm.Print_Area" localSheetId="2">'SO 401 - Veřejné osvětlení'!$C$4:$K$76,'SO 401 - Veřejné osvětlení'!$C$82:$K$101,'SO 401 - Veřejné osvětlení'!$C$107:$L$284</definedName>
    <definedName name="_xlnm.Print_Area" localSheetId="3">'VON - Vedlejší a ostatní ...'!$C$4:$K$76,'VON - Vedlejší a ostatní ...'!$C$82:$K$101,'VON - Vedlejší a ostatní ...'!$C$107:$L$136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4" l="1"/>
  <c r="K38" i="4"/>
  <c r="BA97" i="1" s="1"/>
  <c r="K37" i="4"/>
  <c r="AZ97" i="1" s="1"/>
  <c r="BI281" i="4"/>
  <c r="BH281" i="4"/>
  <c r="BG281" i="4"/>
  <c r="BF281" i="4"/>
  <c r="X281" i="4"/>
  <c r="V281" i="4"/>
  <c r="T281" i="4"/>
  <c r="P281" i="4"/>
  <c r="BI277" i="4"/>
  <c r="BH277" i="4"/>
  <c r="BG277" i="4"/>
  <c r="BF277" i="4"/>
  <c r="X277" i="4"/>
  <c r="V277" i="4"/>
  <c r="T277" i="4"/>
  <c r="P277" i="4"/>
  <c r="BI274" i="4"/>
  <c r="BH274" i="4"/>
  <c r="BG274" i="4"/>
  <c r="BF274" i="4"/>
  <c r="X274" i="4"/>
  <c r="V274" i="4"/>
  <c r="T274" i="4"/>
  <c r="P274" i="4"/>
  <c r="BI271" i="4"/>
  <c r="BH271" i="4"/>
  <c r="BG271" i="4"/>
  <c r="BF271" i="4"/>
  <c r="X271" i="4"/>
  <c r="V271" i="4"/>
  <c r="T271" i="4"/>
  <c r="P271" i="4"/>
  <c r="BI268" i="4"/>
  <c r="BH268" i="4"/>
  <c r="BG268" i="4"/>
  <c r="BF268" i="4"/>
  <c r="X268" i="4"/>
  <c r="V268" i="4"/>
  <c r="T268" i="4"/>
  <c r="P268" i="4"/>
  <c r="BI265" i="4"/>
  <c r="BH265" i="4"/>
  <c r="BG265" i="4"/>
  <c r="BF265" i="4"/>
  <c r="X265" i="4"/>
  <c r="V265" i="4"/>
  <c r="T265" i="4"/>
  <c r="P265" i="4"/>
  <c r="BI262" i="4"/>
  <c r="BH262" i="4"/>
  <c r="BG262" i="4"/>
  <c r="BF262" i="4"/>
  <c r="X262" i="4"/>
  <c r="V262" i="4"/>
  <c r="T262" i="4"/>
  <c r="P262" i="4"/>
  <c r="BI259" i="4"/>
  <c r="BH259" i="4"/>
  <c r="BG259" i="4"/>
  <c r="BF259" i="4"/>
  <c r="X259" i="4"/>
  <c r="V259" i="4"/>
  <c r="T259" i="4"/>
  <c r="P259" i="4"/>
  <c r="BI256" i="4"/>
  <c r="BH256" i="4"/>
  <c r="BG256" i="4"/>
  <c r="BF256" i="4"/>
  <c r="X256" i="4"/>
  <c r="V256" i="4"/>
  <c r="T256" i="4"/>
  <c r="P256" i="4"/>
  <c r="BI253" i="4"/>
  <c r="BH253" i="4"/>
  <c r="BG253" i="4"/>
  <c r="BF253" i="4"/>
  <c r="X253" i="4"/>
  <c r="V253" i="4"/>
  <c r="T253" i="4"/>
  <c r="P253" i="4"/>
  <c r="BI248" i="4"/>
  <c r="BH248" i="4"/>
  <c r="BG248" i="4"/>
  <c r="BF248" i="4"/>
  <c r="X248" i="4"/>
  <c r="V248" i="4"/>
  <c r="T248" i="4"/>
  <c r="P248" i="4"/>
  <c r="BI243" i="4"/>
  <c r="BH243" i="4"/>
  <c r="BG243" i="4"/>
  <c r="BF243" i="4"/>
  <c r="X243" i="4"/>
  <c r="V243" i="4"/>
  <c r="T243" i="4"/>
  <c r="P243" i="4"/>
  <c r="BI240" i="4"/>
  <c r="BH240" i="4"/>
  <c r="BG240" i="4"/>
  <c r="BF240" i="4"/>
  <c r="X240" i="4"/>
  <c r="V240" i="4"/>
  <c r="T240" i="4"/>
  <c r="P240" i="4"/>
  <c r="BI237" i="4"/>
  <c r="BH237" i="4"/>
  <c r="BG237" i="4"/>
  <c r="BF237" i="4"/>
  <c r="X237" i="4"/>
  <c r="V237" i="4"/>
  <c r="T237" i="4"/>
  <c r="P237" i="4"/>
  <c r="BI234" i="4"/>
  <c r="BH234" i="4"/>
  <c r="BG234" i="4"/>
  <c r="BF234" i="4"/>
  <c r="X234" i="4"/>
  <c r="V234" i="4"/>
  <c r="T234" i="4"/>
  <c r="P234" i="4"/>
  <c r="BI231" i="4"/>
  <c r="BH231" i="4"/>
  <c r="BG231" i="4"/>
  <c r="BF231" i="4"/>
  <c r="X231" i="4"/>
  <c r="V231" i="4"/>
  <c r="T231" i="4"/>
  <c r="P231" i="4"/>
  <c r="BI228" i="4"/>
  <c r="BH228" i="4"/>
  <c r="BG228" i="4"/>
  <c r="BF228" i="4"/>
  <c r="X228" i="4"/>
  <c r="V228" i="4"/>
  <c r="T228" i="4"/>
  <c r="P228" i="4"/>
  <c r="BI225" i="4"/>
  <c r="BH225" i="4"/>
  <c r="BG225" i="4"/>
  <c r="BF225" i="4"/>
  <c r="X225" i="4"/>
  <c r="V225" i="4"/>
  <c r="T225" i="4"/>
  <c r="P225" i="4"/>
  <c r="BI222" i="4"/>
  <c r="BH222" i="4"/>
  <c r="BG222" i="4"/>
  <c r="BF222" i="4"/>
  <c r="X222" i="4"/>
  <c r="V222" i="4"/>
  <c r="T222" i="4"/>
  <c r="P222" i="4"/>
  <c r="BI219" i="4"/>
  <c r="BH219" i="4"/>
  <c r="BG219" i="4"/>
  <c r="BF219" i="4"/>
  <c r="X219" i="4"/>
  <c r="V219" i="4"/>
  <c r="T219" i="4"/>
  <c r="P219" i="4"/>
  <c r="BI215" i="4"/>
  <c r="BH215" i="4"/>
  <c r="BG215" i="4"/>
  <c r="BF215" i="4"/>
  <c r="X215" i="4"/>
  <c r="V215" i="4"/>
  <c r="T215" i="4"/>
  <c r="P215" i="4"/>
  <c r="BI210" i="4"/>
  <c r="BH210" i="4"/>
  <c r="BG210" i="4"/>
  <c r="BF210" i="4"/>
  <c r="X210" i="4"/>
  <c r="V210" i="4"/>
  <c r="T210" i="4"/>
  <c r="P210" i="4"/>
  <c r="BI207" i="4"/>
  <c r="BH207" i="4"/>
  <c r="BG207" i="4"/>
  <c r="BF207" i="4"/>
  <c r="X207" i="4"/>
  <c r="V207" i="4"/>
  <c r="T207" i="4"/>
  <c r="P207" i="4"/>
  <c r="BI202" i="4"/>
  <c r="BH202" i="4"/>
  <c r="BG202" i="4"/>
  <c r="BF202" i="4"/>
  <c r="X202" i="4"/>
  <c r="V202" i="4"/>
  <c r="T202" i="4"/>
  <c r="P202" i="4"/>
  <c r="BI198" i="4"/>
  <c r="BH198" i="4"/>
  <c r="BG198" i="4"/>
  <c r="BF198" i="4"/>
  <c r="X198" i="4"/>
  <c r="V198" i="4"/>
  <c r="T198" i="4"/>
  <c r="P198" i="4"/>
  <c r="BI193" i="4"/>
  <c r="BH193" i="4"/>
  <c r="BG193" i="4"/>
  <c r="BF193" i="4"/>
  <c r="X193" i="4"/>
  <c r="V193" i="4"/>
  <c r="T193" i="4"/>
  <c r="P193" i="4"/>
  <c r="BI190" i="4"/>
  <c r="BH190" i="4"/>
  <c r="BG190" i="4"/>
  <c r="BF190" i="4"/>
  <c r="X190" i="4"/>
  <c r="V190" i="4"/>
  <c r="T190" i="4"/>
  <c r="P190" i="4"/>
  <c r="BI186" i="4"/>
  <c r="BH186" i="4"/>
  <c r="BG186" i="4"/>
  <c r="BF186" i="4"/>
  <c r="X186" i="4"/>
  <c r="V186" i="4"/>
  <c r="T186" i="4"/>
  <c r="P186" i="4"/>
  <c r="BI183" i="4"/>
  <c r="BH183" i="4"/>
  <c r="BG183" i="4"/>
  <c r="BF183" i="4"/>
  <c r="X183" i="4"/>
  <c r="V183" i="4"/>
  <c r="T183" i="4"/>
  <c r="P183" i="4"/>
  <c r="BI180" i="4"/>
  <c r="BH180" i="4"/>
  <c r="BG180" i="4"/>
  <c r="BF180" i="4"/>
  <c r="X180" i="4"/>
  <c r="V180" i="4"/>
  <c r="T180" i="4"/>
  <c r="P180" i="4"/>
  <c r="BI177" i="4"/>
  <c r="BH177" i="4"/>
  <c r="BG177" i="4"/>
  <c r="BF177" i="4"/>
  <c r="X177" i="4"/>
  <c r="V177" i="4"/>
  <c r="T177" i="4"/>
  <c r="P177" i="4"/>
  <c r="BI174" i="4"/>
  <c r="BH174" i="4"/>
  <c r="BG174" i="4"/>
  <c r="BF174" i="4"/>
  <c r="X174" i="4"/>
  <c r="V174" i="4"/>
  <c r="T174" i="4"/>
  <c r="P174" i="4"/>
  <c r="BI171" i="4"/>
  <c r="BH171" i="4"/>
  <c r="BG171" i="4"/>
  <c r="BF171" i="4"/>
  <c r="X171" i="4"/>
  <c r="V171" i="4"/>
  <c r="T171" i="4"/>
  <c r="P171" i="4"/>
  <c r="BI169" i="4"/>
  <c r="BH169" i="4"/>
  <c r="BG169" i="4"/>
  <c r="BF169" i="4"/>
  <c r="X169" i="4"/>
  <c r="V169" i="4"/>
  <c r="T169" i="4"/>
  <c r="P169" i="4"/>
  <c r="BI166" i="4"/>
  <c r="BH166" i="4"/>
  <c r="BG166" i="4"/>
  <c r="BF166" i="4"/>
  <c r="X166" i="4"/>
  <c r="V166" i="4"/>
  <c r="T166" i="4"/>
  <c r="P166" i="4"/>
  <c r="BI164" i="4"/>
  <c r="BH164" i="4"/>
  <c r="BG164" i="4"/>
  <c r="BF164" i="4"/>
  <c r="X164" i="4"/>
  <c r="V164" i="4"/>
  <c r="T164" i="4"/>
  <c r="P164" i="4"/>
  <c r="BI161" i="4"/>
  <c r="BH161" i="4"/>
  <c r="BG161" i="4"/>
  <c r="BF161" i="4"/>
  <c r="X161" i="4"/>
  <c r="V161" i="4"/>
  <c r="T161" i="4"/>
  <c r="P161" i="4"/>
  <c r="BI156" i="4"/>
  <c r="BH156" i="4"/>
  <c r="BG156" i="4"/>
  <c r="BF156" i="4"/>
  <c r="X156" i="4"/>
  <c r="V156" i="4"/>
  <c r="T156" i="4"/>
  <c r="P156" i="4"/>
  <c r="BI153" i="4"/>
  <c r="BH153" i="4"/>
  <c r="BG153" i="4"/>
  <c r="BF153" i="4"/>
  <c r="X153" i="4"/>
  <c r="V153" i="4"/>
  <c r="T153" i="4"/>
  <c r="P153" i="4"/>
  <c r="BI150" i="4"/>
  <c r="BH150" i="4"/>
  <c r="BG150" i="4"/>
  <c r="BF150" i="4"/>
  <c r="X150" i="4"/>
  <c r="V150" i="4"/>
  <c r="T150" i="4"/>
  <c r="P150" i="4"/>
  <c r="BI148" i="4"/>
  <c r="BH148" i="4"/>
  <c r="BG148" i="4"/>
  <c r="BF148" i="4"/>
  <c r="X148" i="4"/>
  <c r="V148" i="4"/>
  <c r="T148" i="4"/>
  <c r="P148" i="4"/>
  <c r="BI145" i="4"/>
  <c r="BH145" i="4"/>
  <c r="BG145" i="4"/>
  <c r="BF145" i="4"/>
  <c r="X145" i="4"/>
  <c r="V145" i="4"/>
  <c r="T145" i="4"/>
  <c r="P145" i="4"/>
  <c r="BI143" i="4"/>
  <c r="BH143" i="4"/>
  <c r="BG143" i="4"/>
  <c r="BF143" i="4"/>
  <c r="X143" i="4"/>
  <c r="V143" i="4"/>
  <c r="T143" i="4"/>
  <c r="P143" i="4"/>
  <c r="BI140" i="4"/>
  <c r="BH140" i="4"/>
  <c r="BG140" i="4"/>
  <c r="BF140" i="4"/>
  <c r="X140" i="4"/>
  <c r="V140" i="4"/>
  <c r="T140" i="4"/>
  <c r="P140" i="4"/>
  <c r="BI138" i="4"/>
  <c r="BH138" i="4"/>
  <c r="BG138" i="4"/>
  <c r="BF138" i="4"/>
  <c r="X138" i="4"/>
  <c r="V138" i="4"/>
  <c r="T138" i="4"/>
  <c r="P138" i="4"/>
  <c r="BI135" i="4"/>
  <c r="BH135" i="4"/>
  <c r="BG135" i="4"/>
  <c r="BF135" i="4"/>
  <c r="X135" i="4"/>
  <c r="V135" i="4"/>
  <c r="T135" i="4"/>
  <c r="P135" i="4"/>
  <c r="BI132" i="4"/>
  <c r="BH132" i="4"/>
  <c r="BG132" i="4"/>
  <c r="BF132" i="4"/>
  <c r="X132" i="4"/>
  <c r="V132" i="4"/>
  <c r="T132" i="4"/>
  <c r="P132" i="4"/>
  <c r="BI129" i="4"/>
  <c r="BH129" i="4"/>
  <c r="BG129" i="4"/>
  <c r="BF129" i="4"/>
  <c r="X129" i="4"/>
  <c r="V129" i="4"/>
  <c r="T129" i="4"/>
  <c r="P129" i="4"/>
  <c r="BI126" i="4"/>
  <c r="BH126" i="4"/>
  <c r="BG126" i="4"/>
  <c r="BF126" i="4"/>
  <c r="X126" i="4"/>
  <c r="V126" i="4"/>
  <c r="T126" i="4"/>
  <c r="P126" i="4"/>
  <c r="BI123" i="4"/>
  <c r="BH123" i="4"/>
  <c r="BG123" i="4"/>
  <c r="BF123" i="4"/>
  <c r="X123" i="4"/>
  <c r="V123" i="4"/>
  <c r="T123" i="4"/>
  <c r="P123" i="4"/>
  <c r="J117" i="4"/>
  <c r="F114" i="4"/>
  <c r="E112" i="4"/>
  <c r="J92" i="4"/>
  <c r="F89" i="4"/>
  <c r="E87" i="4"/>
  <c r="J21" i="4"/>
  <c r="E21" i="4"/>
  <c r="J116" i="4" s="1"/>
  <c r="J20" i="4"/>
  <c r="J18" i="4"/>
  <c r="E18" i="4"/>
  <c r="F117" i="4" s="1"/>
  <c r="J17" i="4"/>
  <c r="J15" i="4"/>
  <c r="E15" i="4"/>
  <c r="F91" i="4" s="1"/>
  <c r="J14" i="4"/>
  <c r="J12" i="4"/>
  <c r="J114" i="4" s="1"/>
  <c r="E7" i="4"/>
  <c r="E110" i="4" s="1"/>
  <c r="K39" i="3"/>
  <c r="K38" i="3"/>
  <c r="BA96" i="1" s="1"/>
  <c r="K37" i="3"/>
  <c r="AZ96" i="1"/>
  <c r="BI135" i="3"/>
  <c r="BH135" i="3"/>
  <c r="BG135" i="3"/>
  <c r="BF135" i="3"/>
  <c r="X135" i="3"/>
  <c r="X134" i="3" s="1"/>
  <c r="V135" i="3"/>
  <c r="V134" i="3"/>
  <c r="T135" i="3"/>
  <c r="T134" i="3" s="1"/>
  <c r="P135" i="3"/>
  <c r="BI132" i="3"/>
  <c r="BH132" i="3"/>
  <c r="BG132" i="3"/>
  <c r="BF132" i="3"/>
  <c r="X132" i="3"/>
  <c r="V132" i="3"/>
  <c r="T132" i="3"/>
  <c r="P132" i="3"/>
  <c r="BI130" i="3"/>
  <c r="BH130" i="3"/>
  <c r="BG130" i="3"/>
  <c r="BF130" i="3"/>
  <c r="X130" i="3"/>
  <c r="V130" i="3"/>
  <c r="T130" i="3"/>
  <c r="P130" i="3"/>
  <c r="BI127" i="3"/>
  <c r="BH127" i="3"/>
  <c r="BG127" i="3"/>
  <c r="BF127" i="3"/>
  <c r="X127" i="3"/>
  <c r="V127" i="3"/>
  <c r="T127" i="3"/>
  <c r="P127" i="3"/>
  <c r="BI125" i="3"/>
  <c r="BH125" i="3"/>
  <c r="BG125" i="3"/>
  <c r="BF125" i="3"/>
  <c r="X125" i="3"/>
  <c r="V125" i="3"/>
  <c r="T125" i="3"/>
  <c r="P125" i="3"/>
  <c r="BI123" i="3"/>
  <c r="BH123" i="3"/>
  <c r="BG123" i="3"/>
  <c r="BF123" i="3"/>
  <c r="X123" i="3"/>
  <c r="V123" i="3"/>
  <c r="T123" i="3"/>
  <c r="P123" i="3"/>
  <c r="J117" i="3"/>
  <c r="J116" i="3"/>
  <c r="F114" i="3"/>
  <c r="E112" i="3"/>
  <c r="J92" i="3"/>
  <c r="J91" i="3"/>
  <c r="F89" i="3"/>
  <c r="E87" i="3"/>
  <c r="J18" i="3"/>
  <c r="E18" i="3"/>
  <c r="F117" i="3"/>
  <c r="J17" i="3"/>
  <c r="J15" i="3"/>
  <c r="E15" i="3"/>
  <c r="F91" i="3" s="1"/>
  <c r="J14" i="3"/>
  <c r="J12" i="3"/>
  <c r="J114" i="3" s="1"/>
  <c r="E7" i="3"/>
  <c r="E110" i="3"/>
  <c r="K39" i="2"/>
  <c r="K38" i="2"/>
  <c r="BA95" i="1" s="1"/>
  <c r="K37" i="2"/>
  <c r="AZ95" i="1"/>
  <c r="BI579" i="2"/>
  <c r="BH579" i="2"/>
  <c r="BG579" i="2"/>
  <c r="BF579" i="2"/>
  <c r="K36" i="2" s="1"/>
  <c r="X579" i="2"/>
  <c r="X578" i="2" s="1"/>
  <c r="V579" i="2"/>
  <c r="V578" i="2"/>
  <c r="T579" i="2"/>
  <c r="T578" i="2"/>
  <c r="P579" i="2"/>
  <c r="BK579" i="2" s="1"/>
  <c r="BI575" i="2"/>
  <c r="BH575" i="2"/>
  <c r="BG575" i="2"/>
  <c r="BF575" i="2"/>
  <c r="X575" i="2"/>
  <c r="V575" i="2"/>
  <c r="T575" i="2"/>
  <c r="P575" i="2"/>
  <c r="BI572" i="2"/>
  <c r="BH572" i="2"/>
  <c r="BG572" i="2"/>
  <c r="BF572" i="2"/>
  <c r="X572" i="2"/>
  <c r="V572" i="2"/>
  <c r="T572" i="2"/>
  <c r="P572" i="2"/>
  <c r="BK572" i="2" s="1"/>
  <c r="BI567" i="2"/>
  <c r="BH567" i="2"/>
  <c r="BG567" i="2"/>
  <c r="BF567" i="2"/>
  <c r="X567" i="2"/>
  <c r="V567" i="2"/>
  <c r="T567" i="2"/>
  <c r="P567" i="2"/>
  <c r="BK567" i="2" s="1"/>
  <c r="BI563" i="2"/>
  <c r="BH563" i="2"/>
  <c r="BG563" i="2"/>
  <c r="BF563" i="2"/>
  <c r="X563" i="2"/>
  <c r="V563" i="2"/>
  <c r="T563" i="2"/>
  <c r="P563" i="2"/>
  <c r="BK563" i="2" s="1"/>
  <c r="BI558" i="2"/>
  <c r="BH558" i="2"/>
  <c r="BG558" i="2"/>
  <c r="BF558" i="2"/>
  <c r="X558" i="2"/>
  <c r="V558" i="2"/>
  <c r="T558" i="2"/>
  <c r="P558" i="2"/>
  <c r="BK558" i="2" s="1"/>
  <c r="BI553" i="2"/>
  <c r="BH553" i="2"/>
  <c r="BG553" i="2"/>
  <c r="BF553" i="2"/>
  <c r="X553" i="2"/>
  <c r="V553" i="2"/>
  <c r="T553" i="2"/>
  <c r="P553" i="2"/>
  <c r="BI548" i="2"/>
  <c r="BH548" i="2"/>
  <c r="BG548" i="2"/>
  <c r="BF548" i="2"/>
  <c r="X548" i="2"/>
  <c r="V548" i="2"/>
  <c r="T548" i="2"/>
  <c r="P548" i="2"/>
  <c r="BK548" i="2" s="1"/>
  <c r="BI543" i="2"/>
  <c r="BH543" i="2"/>
  <c r="BG543" i="2"/>
  <c r="BF543" i="2"/>
  <c r="X543" i="2"/>
  <c r="V543" i="2"/>
  <c r="T543" i="2"/>
  <c r="P543" i="2"/>
  <c r="BK543" i="2" s="1"/>
  <c r="BI538" i="2"/>
  <c r="BH538" i="2"/>
  <c r="BG538" i="2"/>
  <c r="BF538" i="2"/>
  <c r="X538" i="2"/>
  <c r="V538" i="2"/>
  <c r="T538" i="2"/>
  <c r="P538" i="2"/>
  <c r="BI534" i="2"/>
  <c r="BH534" i="2"/>
  <c r="BG534" i="2"/>
  <c r="BF534" i="2"/>
  <c r="X534" i="2"/>
  <c r="V534" i="2"/>
  <c r="T534" i="2"/>
  <c r="P534" i="2"/>
  <c r="BK534" i="2" s="1"/>
  <c r="BI531" i="2"/>
  <c r="BH531" i="2"/>
  <c r="BG531" i="2"/>
  <c r="BF531" i="2"/>
  <c r="X531" i="2"/>
  <c r="V531" i="2"/>
  <c r="T531" i="2"/>
  <c r="P531" i="2"/>
  <c r="BK531" i="2" s="1"/>
  <c r="BI528" i="2"/>
  <c r="BH528" i="2"/>
  <c r="BG528" i="2"/>
  <c r="BF528" i="2"/>
  <c r="X528" i="2"/>
  <c r="V528" i="2"/>
  <c r="T528" i="2"/>
  <c r="P528" i="2"/>
  <c r="BK528" i="2" s="1"/>
  <c r="BI525" i="2"/>
  <c r="BH525" i="2"/>
  <c r="BG525" i="2"/>
  <c r="BF525" i="2"/>
  <c r="X525" i="2"/>
  <c r="V525" i="2"/>
  <c r="T525" i="2"/>
  <c r="P525" i="2"/>
  <c r="BK525" i="2" s="1"/>
  <c r="BI521" i="2"/>
  <c r="BH521" i="2"/>
  <c r="BG521" i="2"/>
  <c r="BF521" i="2"/>
  <c r="X521" i="2"/>
  <c r="V521" i="2"/>
  <c r="T521" i="2"/>
  <c r="P521" i="2"/>
  <c r="BI516" i="2"/>
  <c r="BH516" i="2"/>
  <c r="BG516" i="2"/>
  <c r="BF516" i="2"/>
  <c r="X516" i="2"/>
  <c r="V516" i="2"/>
  <c r="T516" i="2"/>
  <c r="P516" i="2"/>
  <c r="BI513" i="2"/>
  <c r="BH513" i="2"/>
  <c r="BG513" i="2"/>
  <c r="BF513" i="2"/>
  <c r="X513" i="2"/>
  <c r="V513" i="2"/>
  <c r="T513" i="2"/>
  <c r="P513" i="2"/>
  <c r="BK513" i="2" s="1"/>
  <c r="BI509" i="2"/>
  <c r="BH509" i="2"/>
  <c r="BG509" i="2"/>
  <c r="BF509" i="2"/>
  <c r="X509" i="2"/>
  <c r="V509" i="2"/>
  <c r="T509" i="2"/>
  <c r="P509" i="2"/>
  <c r="BK509" i="2" s="1"/>
  <c r="BI505" i="2"/>
  <c r="BH505" i="2"/>
  <c r="BG505" i="2"/>
  <c r="BF505" i="2"/>
  <c r="X505" i="2"/>
  <c r="V505" i="2"/>
  <c r="T505" i="2"/>
  <c r="P505" i="2"/>
  <c r="BK505" i="2" s="1"/>
  <c r="BI500" i="2"/>
  <c r="BH500" i="2"/>
  <c r="BG500" i="2"/>
  <c r="BF500" i="2"/>
  <c r="X500" i="2"/>
  <c r="V500" i="2"/>
  <c r="T500" i="2"/>
  <c r="P500" i="2"/>
  <c r="BK500" i="2" s="1"/>
  <c r="BI496" i="2"/>
  <c r="BH496" i="2"/>
  <c r="BG496" i="2"/>
  <c r="BF496" i="2"/>
  <c r="X496" i="2"/>
  <c r="V496" i="2"/>
  <c r="T496" i="2"/>
  <c r="P496" i="2"/>
  <c r="BK496" i="2" s="1"/>
  <c r="BI492" i="2"/>
  <c r="BH492" i="2"/>
  <c r="BG492" i="2"/>
  <c r="BF492" i="2"/>
  <c r="X492" i="2"/>
  <c r="V492" i="2"/>
  <c r="T492" i="2"/>
  <c r="P492" i="2"/>
  <c r="BK492" i="2" s="1"/>
  <c r="BI488" i="2"/>
  <c r="BH488" i="2"/>
  <c r="BG488" i="2"/>
  <c r="BF488" i="2"/>
  <c r="X488" i="2"/>
  <c r="V488" i="2"/>
  <c r="T488" i="2"/>
  <c r="P488" i="2"/>
  <c r="BK488" i="2" s="1"/>
  <c r="BI483" i="2"/>
  <c r="BH483" i="2"/>
  <c r="BG483" i="2"/>
  <c r="BF483" i="2"/>
  <c r="X483" i="2"/>
  <c r="V483" i="2"/>
  <c r="T483" i="2"/>
  <c r="P483" i="2"/>
  <c r="BK483" i="2" s="1"/>
  <c r="BI481" i="2"/>
  <c r="BH481" i="2"/>
  <c r="BG481" i="2"/>
  <c r="BF481" i="2"/>
  <c r="X481" i="2"/>
  <c r="V481" i="2"/>
  <c r="T481" i="2"/>
  <c r="P481" i="2"/>
  <c r="BI477" i="2"/>
  <c r="BH477" i="2"/>
  <c r="BG477" i="2"/>
  <c r="BF477" i="2"/>
  <c r="X477" i="2"/>
  <c r="V477" i="2"/>
  <c r="T477" i="2"/>
  <c r="P477" i="2"/>
  <c r="BK477" i="2" s="1"/>
  <c r="BI474" i="2"/>
  <c r="BH474" i="2"/>
  <c r="BG474" i="2"/>
  <c r="BF474" i="2"/>
  <c r="X474" i="2"/>
  <c r="V474" i="2"/>
  <c r="T474" i="2"/>
  <c r="P474" i="2"/>
  <c r="BI471" i="2"/>
  <c r="BH471" i="2"/>
  <c r="BG471" i="2"/>
  <c r="BF471" i="2"/>
  <c r="X471" i="2"/>
  <c r="V471" i="2"/>
  <c r="T471" i="2"/>
  <c r="P471" i="2"/>
  <c r="BK471" i="2" s="1"/>
  <c r="BI468" i="2"/>
  <c r="BH468" i="2"/>
  <c r="BG468" i="2"/>
  <c r="BF468" i="2"/>
  <c r="X468" i="2"/>
  <c r="V468" i="2"/>
  <c r="T468" i="2"/>
  <c r="P468" i="2"/>
  <c r="BK468" i="2" s="1"/>
  <c r="BI466" i="2"/>
  <c r="BH466" i="2"/>
  <c r="BG466" i="2"/>
  <c r="BF466" i="2"/>
  <c r="X466" i="2"/>
  <c r="V466" i="2"/>
  <c r="T466" i="2"/>
  <c r="P466" i="2"/>
  <c r="BK466" i="2" s="1"/>
  <c r="BI463" i="2"/>
  <c r="BH463" i="2"/>
  <c r="BG463" i="2"/>
  <c r="BF463" i="2"/>
  <c r="X463" i="2"/>
  <c r="V463" i="2"/>
  <c r="T463" i="2"/>
  <c r="P463" i="2"/>
  <c r="BK463" i="2" s="1"/>
  <c r="BI460" i="2"/>
  <c r="BH460" i="2"/>
  <c r="BG460" i="2"/>
  <c r="BF460" i="2"/>
  <c r="X460" i="2"/>
  <c r="V460" i="2"/>
  <c r="T460" i="2"/>
  <c r="P460" i="2"/>
  <c r="BK460" i="2" s="1"/>
  <c r="BI457" i="2"/>
  <c r="BH457" i="2"/>
  <c r="BG457" i="2"/>
  <c r="BF457" i="2"/>
  <c r="X457" i="2"/>
  <c r="V457" i="2"/>
  <c r="T457" i="2"/>
  <c r="P457" i="2"/>
  <c r="BK457" i="2" s="1"/>
  <c r="BI454" i="2"/>
  <c r="BH454" i="2"/>
  <c r="BG454" i="2"/>
  <c r="BF454" i="2"/>
  <c r="X454" i="2"/>
  <c r="V454" i="2"/>
  <c r="T454" i="2"/>
  <c r="P454" i="2"/>
  <c r="BK454" i="2" s="1"/>
  <c r="BI451" i="2"/>
  <c r="BH451" i="2"/>
  <c r="BG451" i="2"/>
  <c r="BF451" i="2"/>
  <c r="X451" i="2"/>
  <c r="V451" i="2"/>
  <c r="T451" i="2"/>
  <c r="P451" i="2"/>
  <c r="BK451" i="2" s="1"/>
  <c r="BI447" i="2"/>
  <c r="BH447" i="2"/>
  <c r="BG447" i="2"/>
  <c r="BF447" i="2"/>
  <c r="X447" i="2"/>
  <c r="V447" i="2"/>
  <c r="T447" i="2"/>
  <c r="P447" i="2"/>
  <c r="BK447" i="2" s="1"/>
  <c r="BI443" i="2"/>
  <c r="BH443" i="2"/>
  <c r="BG443" i="2"/>
  <c r="BF443" i="2"/>
  <c r="X443" i="2"/>
  <c r="V443" i="2"/>
  <c r="T443" i="2"/>
  <c r="P443" i="2"/>
  <c r="BK443" i="2" s="1"/>
  <c r="BI439" i="2"/>
  <c r="BH439" i="2"/>
  <c r="BG439" i="2"/>
  <c r="BF439" i="2"/>
  <c r="X439" i="2"/>
  <c r="V439" i="2"/>
  <c r="T439" i="2"/>
  <c r="P439" i="2"/>
  <c r="BI435" i="2"/>
  <c r="BH435" i="2"/>
  <c r="BG435" i="2"/>
  <c r="BF435" i="2"/>
  <c r="X435" i="2"/>
  <c r="V435" i="2"/>
  <c r="T435" i="2"/>
  <c r="P435" i="2"/>
  <c r="BK435" i="2" s="1"/>
  <c r="BI432" i="2"/>
  <c r="BH432" i="2"/>
  <c r="BG432" i="2"/>
  <c r="BF432" i="2"/>
  <c r="X432" i="2"/>
  <c r="V432" i="2"/>
  <c r="T432" i="2"/>
  <c r="P432" i="2"/>
  <c r="BI429" i="2"/>
  <c r="BH429" i="2"/>
  <c r="BG429" i="2"/>
  <c r="BF429" i="2"/>
  <c r="X429" i="2"/>
  <c r="V429" i="2"/>
  <c r="T429" i="2"/>
  <c r="P429" i="2"/>
  <c r="BI426" i="2"/>
  <c r="BH426" i="2"/>
  <c r="BG426" i="2"/>
  <c r="BF426" i="2"/>
  <c r="X426" i="2"/>
  <c r="V426" i="2"/>
  <c r="T426" i="2"/>
  <c r="P426" i="2"/>
  <c r="BK426" i="2" s="1"/>
  <c r="BI422" i="2"/>
  <c r="BH422" i="2"/>
  <c r="BG422" i="2"/>
  <c r="BF422" i="2"/>
  <c r="X422" i="2"/>
  <c r="V422" i="2"/>
  <c r="T422" i="2"/>
  <c r="P422" i="2"/>
  <c r="BK422" i="2" s="1"/>
  <c r="BI419" i="2"/>
  <c r="BH419" i="2"/>
  <c r="BG419" i="2"/>
  <c r="BF419" i="2"/>
  <c r="X419" i="2"/>
  <c r="V419" i="2"/>
  <c r="T419" i="2"/>
  <c r="P419" i="2"/>
  <c r="BK419" i="2" s="1"/>
  <c r="BI416" i="2"/>
  <c r="BH416" i="2"/>
  <c r="BG416" i="2"/>
  <c r="BF416" i="2"/>
  <c r="X416" i="2"/>
  <c r="V416" i="2"/>
  <c r="T416" i="2"/>
  <c r="P416" i="2"/>
  <c r="BI411" i="2"/>
  <c r="BH411" i="2"/>
  <c r="BG411" i="2"/>
  <c r="BF411" i="2"/>
  <c r="X411" i="2"/>
  <c r="V411" i="2"/>
  <c r="T411" i="2"/>
  <c r="P411" i="2"/>
  <c r="BK411" i="2" s="1"/>
  <c r="BI408" i="2"/>
  <c r="BH408" i="2"/>
  <c r="BG408" i="2"/>
  <c r="BF408" i="2"/>
  <c r="X408" i="2"/>
  <c r="V408" i="2"/>
  <c r="T408" i="2"/>
  <c r="P408" i="2"/>
  <c r="BK408" i="2" s="1"/>
  <c r="BI405" i="2"/>
  <c r="BH405" i="2"/>
  <c r="BG405" i="2"/>
  <c r="BF405" i="2"/>
  <c r="X405" i="2"/>
  <c r="V405" i="2"/>
  <c r="T405" i="2"/>
  <c r="P405" i="2"/>
  <c r="BI400" i="2"/>
  <c r="BH400" i="2"/>
  <c r="BG400" i="2"/>
  <c r="BF400" i="2"/>
  <c r="X400" i="2"/>
  <c r="V400" i="2"/>
  <c r="T400" i="2"/>
  <c r="P400" i="2"/>
  <c r="BI396" i="2"/>
  <c r="BH396" i="2"/>
  <c r="BG396" i="2"/>
  <c r="BF396" i="2"/>
  <c r="X396" i="2"/>
  <c r="V396" i="2"/>
  <c r="T396" i="2"/>
  <c r="P396" i="2"/>
  <c r="BK396" i="2" s="1"/>
  <c r="BI392" i="2"/>
  <c r="BH392" i="2"/>
  <c r="BG392" i="2"/>
  <c r="BF392" i="2"/>
  <c r="X392" i="2"/>
  <c r="V392" i="2"/>
  <c r="T392" i="2"/>
  <c r="P392" i="2"/>
  <c r="BK392" i="2" s="1"/>
  <c r="BI388" i="2"/>
  <c r="BH388" i="2"/>
  <c r="BG388" i="2"/>
  <c r="BF388" i="2"/>
  <c r="X388" i="2"/>
  <c r="V388" i="2"/>
  <c r="T388" i="2"/>
  <c r="P388" i="2"/>
  <c r="BK388" i="2" s="1"/>
  <c r="BI385" i="2"/>
  <c r="BH385" i="2"/>
  <c r="BG385" i="2"/>
  <c r="BF385" i="2"/>
  <c r="X385" i="2"/>
  <c r="V385" i="2"/>
  <c r="T385" i="2"/>
  <c r="P385" i="2"/>
  <c r="BK385" i="2" s="1"/>
  <c r="BI382" i="2"/>
  <c r="BH382" i="2"/>
  <c r="BG382" i="2"/>
  <c r="BF382" i="2"/>
  <c r="X382" i="2"/>
  <c r="V382" i="2"/>
  <c r="T382" i="2"/>
  <c r="P382" i="2"/>
  <c r="BK382" i="2" s="1"/>
  <c r="BI378" i="2"/>
  <c r="BH378" i="2"/>
  <c r="BG378" i="2"/>
  <c r="BF378" i="2"/>
  <c r="X378" i="2"/>
  <c r="V378" i="2"/>
  <c r="T378" i="2"/>
  <c r="P378" i="2"/>
  <c r="BI374" i="2"/>
  <c r="BH374" i="2"/>
  <c r="BG374" i="2"/>
  <c r="BF374" i="2"/>
  <c r="X374" i="2"/>
  <c r="V374" i="2"/>
  <c r="T374" i="2"/>
  <c r="P374" i="2"/>
  <c r="BK374" i="2" s="1"/>
  <c r="BI370" i="2"/>
  <c r="BH370" i="2"/>
  <c r="BG370" i="2"/>
  <c r="BF370" i="2"/>
  <c r="X370" i="2"/>
  <c r="V370" i="2"/>
  <c r="T370" i="2"/>
  <c r="P370" i="2"/>
  <c r="BK370" i="2" s="1"/>
  <c r="BI366" i="2"/>
  <c r="BH366" i="2"/>
  <c r="BG366" i="2"/>
  <c r="BF366" i="2"/>
  <c r="X366" i="2"/>
  <c r="V366" i="2"/>
  <c r="T366" i="2"/>
  <c r="P366" i="2"/>
  <c r="BK366" i="2" s="1"/>
  <c r="BI362" i="2"/>
  <c r="BH362" i="2"/>
  <c r="BG362" i="2"/>
  <c r="BF362" i="2"/>
  <c r="X362" i="2"/>
  <c r="V362" i="2"/>
  <c r="T362" i="2"/>
  <c r="P362" i="2"/>
  <c r="BK362" i="2" s="1"/>
  <c r="BI359" i="2"/>
  <c r="BH359" i="2"/>
  <c r="BG359" i="2"/>
  <c r="BF359" i="2"/>
  <c r="X359" i="2"/>
  <c r="V359" i="2"/>
  <c r="T359" i="2"/>
  <c r="P359" i="2"/>
  <c r="BK359" i="2" s="1"/>
  <c r="BI355" i="2"/>
  <c r="BH355" i="2"/>
  <c r="BG355" i="2"/>
  <c r="BF355" i="2"/>
  <c r="X355" i="2"/>
  <c r="V355" i="2"/>
  <c r="T355" i="2"/>
  <c r="P355" i="2"/>
  <c r="BI351" i="2"/>
  <c r="BH351" i="2"/>
  <c r="BG351" i="2"/>
  <c r="BF351" i="2"/>
  <c r="X351" i="2"/>
  <c r="V351" i="2"/>
  <c r="T351" i="2"/>
  <c r="P351" i="2"/>
  <c r="BI348" i="2"/>
  <c r="BH348" i="2"/>
  <c r="BG348" i="2"/>
  <c r="BF348" i="2"/>
  <c r="X348" i="2"/>
  <c r="V348" i="2"/>
  <c r="T348" i="2"/>
  <c r="P348" i="2"/>
  <c r="BK348" i="2" s="1"/>
  <c r="BI344" i="2"/>
  <c r="BH344" i="2"/>
  <c r="BG344" i="2"/>
  <c r="BF344" i="2"/>
  <c r="X344" i="2"/>
  <c r="V344" i="2"/>
  <c r="T344" i="2"/>
  <c r="P344" i="2"/>
  <c r="BK344" i="2" s="1"/>
  <c r="BI341" i="2"/>
  <c r="BH341" i="2"/>
  <c r="BG341" i="2"/>
  <c r="BF341" i="2"/>
  <c r="X341" i="2"/>
  <c r="V341" i="2"/>
  <c r="T341" i="2"/>
  <c r="P341" i="2"/>
  <c r="BK341" i="2" s="1"/>
  <c r="BI339" i="2"/>
  <c r="BH339" i="2"/>
  <c r="BG339" i="2"/>
  <c r="BF339" i="2"/>
  <c r="X339" i="2"/>
  <c r="V339" i="2"/>
  <c r="T339" i="2"/>
  <c r="P339" i="2"/>
  <c r="BK339" i="2" s="1"/>
  <c r="BI336" i="2"/>
  <c r="BH336" i="2"/>
  <c r="BG336" i="2"/>
  <c r="BF336" i="2"/>
  <c r="X336" i="2"/>
  <c r="V336" i="2"/>
  <c r="T336" i="2"/>
  <c r="P336" i="2"/>
  <c r="BK336" i="2" s="1"/>
  <c r="BI333" i="2"/>
  <c r="BH333" i="2"/>
  <c r="BG333" i="2"/>
  <c r="BF333" i="2"/>
  <c r="X333" i="2"/>
  <c r="V333" i="2"/>
  <c r="T333" i="2"/>
  <c r="P333" i="2"/>
  <c r="BK333" i="2" s="1"/>
  <c r="BI328" i="2"/>
  <c r="BH328" i="2"/>
  <c r="BG328" i="2"/>
  <c r="BF328" i="2"/>
  <c r="X328" i="2"/>
  <c r="V328" i="2"/>
  <c r="T328" i="2"/>
  <c r="P328" i="2"/>
  <c r="BI325" i="2"/>
  <c r="BH325" i="2"/>
  <c r="BG325" i="2"/>
  <c r="BF325" i="2"/>
  <c r="X325" i="2"/>
  <c r="V325" i="2"/>
  <c r="T325" i="2"/>
  <c r="P325" i="2"/>
  <c r="BK325" i="2" s="1"/>
  <c r="BI321" i="2"/>
  <c r="BH321" i="2"/>
  <c r="BG321" i="2"/>
  <c r="BF321" i="2"/>
  <c r="X321" i="2"/>
  <c r="V321" i="2"/>
  <c r="T321" i="2"/>
  <c r="P321" i="2"/>
  <c r="BK321" i="2" s="1"/>
  <c r="BI317" i="2"/>
  <c r="BH317" i="2"/>
  <c r="BG317" i="2"/>
  <c r="BF317" i="2"/>
  <c r="X317" i="2"/>
  <c r="V317" i="2"/>
  <c r="T317" i="2"/>
  <c r="P317" i="2"/>
  <c r="BK317" i="2" s="1"/>
  <c r="BI313" i="2"/>
  <c r="BH313" i="2"/>
  <c r="BG313" i="2"/>
  <c r="BF313" i="2"/>
  <c r="X313" i="2"/>
  <c r="V313" i="2"/>
  <c r="T313" i="2"/>
  <c r="P313" i="2"/>
  <c r="BI309" i="2"/>
  <c r="BH309" i="2"/>
  <c r="BG309" i="2"/>
  <c r="BF309" i="2"/>
  <c r="X309" i="2"/>
  <c r="V309" i="2"/>
  <c r="T309" i="2"/>
  <c r="P309" i="2"/>
  <c r="BK309" i="2" s="1"/>
  <c r="BI305" i="2"/>
  <c r="BH305" i="2"/>
  <c r="BG305" i="2"/>
  <c r="BF305" i="2"/>
  <c r="X305" i="2"/>
  <c r="V305" i="2"/>
  <c r="T305" i="2"/>
  <c r="P305" i="2"/>
  <c r="BI301" i="2"/>
  <c r="BH301" i="2"/>
  <c r="BG301" i="2"/>
  <c r="BF301" i="2"/>
  <c r="X301" i="2"/>
  <c r="V301" i="2"/>
  <c r="T301" i="2"/>
  <c r="P301" i="2"/>
  <c r="BK301" i="2" s="1"/>
  <c r="BI297" i="2"/>
  <c r="BH297" i="2"/>
  <c r="BG297" i="2"/>
  <c r="BF297" i="2"/>
  <c r="X297" i="2"/>
  <c r="V297" i="2"/>
  <c r="T297" i="2"/>
  <c r="P297" i="2"/>
  <c r="BK297" i="2" s="1"/>
  <c r="BI293" i="2"/>
  <c r="BH293" i="2"/>
  <c r="BG293" i="2"/>
  <c r="BF293" i="2"/>
  <c r="X293" i="2"/>
  <c r="V293" i="2"/>
  <c r="T293" i="2"/>
  <c r="P293" i="2"/>
  <c r="BK293" i="2" s="1"/>
  <c r="BI289" i="2"/>
  <c r="BH289" i="2"/>
  <c r="BG289" i="2"/>
  <c r="BF289" i="2"/>
  <c r="X289" i="2"/>
  <c r="V289" i="2"/>
  <c r="T289" i="2"/>
  <c r="P289" i="2"/>
  <c r="BK289" i="2" s="1"/>
  <c r="BI285" i="2"/>
  <c r="BH285" i="2"/>
  <c r="BG285" i="2"/>
  <c r="BF285" i="2"/>
  <c r="X285" i="2"/>
  <c r="V285" i="2"/>
  <c r="T285" i="2"/>
  <c r="P285" i="2"/>
  <c r="BI282" i="2"/>
  <c r="BH282" i="2"/>
  <c r="BG282" i="2"/>
  <c r="BF282" i="2"/>
  <c r="X282" i="2"/>
  <c r="V282" i="2"/>
  <c r="T282" i="2"/>
  <c r="P282" i="2"/>
  <c r="BI278" i="2"/>
  <c r="BH278" i="2"/>
  <c r="BG278" i="2"/>
  <c r="BF278" i="2"/>
  <c r="X278" i="2"/>
  <c r="V278" i="2"/>
  <c r="T278" i="2"/>
  <c r="P278" i="2"/>
  <c r="BK278" i="2" s="1"/>
  <c r="BI274" i="2"/>
  <c r="BH274" i="2"/>
  <c r="BG274" i="2"/>
  <c r="BF274" i="2"/>
  <c r="X274" i="2"/>
  <c r="V274" i="2"/>
  <c r="T274" i="2"/>
  <c r="P274" i="2"/>
  <c r="BK274" i="2" s="1"/>
  <c r="BI270" i="2"/>
  <c r="BH270" i="2"/>
  <c r="BG270" i="2"/>
  <c r="BF270" i="2"/>
  <c r="X270" i="2"/>
  <c r="V270" i="2"/>
  <c r="T270" i="2"/>
  <c r="P270" i="2"/>
  <c r="BK270" i="2" s="1"/>
  <c r="BI266" i="2"/>
  <c r="BH266" i="2"/>
  <c r="BG266" i="2"/>
  <c r="BF266" i="2"/>
  <c r="X266" i="2"/>
  <c r="V266" i="2"/>
  <c r="T266" i="2"/>
  <c r="P266" i="2"/>
  <c r="BK266" i="2" s="1"/>
  <c r="BI262" i="2"/>
  <c r="BH262" i="2"/>
  <c r="BG262" i="2"/>
  <c r="BF262" i="2"/>
  <c r="X262" i="2"/>
  <c r="V262" i="2"/>
  <c r="T262" i="2"/>
  <c r="P262" i="2"/>
  <c r="BI258" i="2"/>
  <c r="BH258" i="2"/>
  <c r="BG258" i="2"/>
  <c r="BF258" i="2"/>
  <c r="X258" i="2"/>
  <c r="V258" i="2"/>
  <c r="T258" i="2"/>
  <c r="P258" i="2"/>
  <c r="BK258" i="2" s="1"/>
  <c r="BI255" i="2"/>
  <c r="BH255" i="2"/>
  <c r="BG255" i="2"/>
  <c r="BF255" i="2"/>
  <c r="X255" i="2"/>
  <c r="V255" i="2"/>
  <c r="T255" i="2"/>
  <c r="P255" i="2"/>
  <c r="BI251" i="2"/>
  <c r="BH251" i="2"/>
  <c r="BG251" i="2"/>
  <c r="BF251" i="2"/>
  <c r="X251" i="2"/>
  <c r="V251" i="2"/>
  <c r="T251" i="2"/>
  <c r="P251" i="2"/>
  <c r="BK251" i="2" s="1"/>
  <c r="BI246" i="2"/>
  <c r="BH246" i="2"/>
  <c r="BG246" i="2"/>
  <c r="BF246" i="2"/>
  <c r="X246" i="2"/>
  <c r="V246" i="2"/>
  <c r="T246" i="2"/>
  <c r="P246" i="2"/>
  <c r="BK246" i="2" s="1"/>
  <c r="BI242" i="2"/>
  <c r="BH242" i="2"/>
  <c r="BG242" i="2"/>
  <c r="BF242" i="2"/>
  <c r="X242" i="2"/>
  <c r="V242" i="2"/>
  <c r="T242" i="2"/>
  <c r="P242" i="2"/>
  <c r="BK242" i="2" s="1"/>
  <c r="BI237" i="2"/>
  <c r="BH237" i="2"/>
  <c r="BG237" i="2"/>
  <c r="BF237" i="2"/>
  <c r="X237" i="2"/>
  <c r="V237" i="2"/>
  <c r="T237" i="2"/>
  <c r="P237" i="2"/>
  <c r="BK237" i="2" s="1"/>
  <c r="BI231" i="2"/>
  <c r="BH231" i="2"/>
  <c r="BG231" i="2"/>
  <c r="BF231" i="2"/>
  <c r="X231" i="2"/>
  <c r="X230" i="2" s="1"/>
  <c r="V231" i="2"/>
  <c r="V230" i="2"/>
  <c r="T231" i="2"/>
  <c r="T230" i="2" s="1"/>
  <c r="P231" i="2"/>
  <c r="BI227" i="2"/>
  <c r="BH227" i="2"/>
  <c r="BG227" i="2"/>
  <c r="BF227" i="2"/>
  <c r="X227" i="2"/>
  <c r="V227" i="2"/>
  <c r="T227" i="2"/>
  <c r="P227" i="2"/>
  <c r="BI223" i="2"/>
  <c r="BH223" i="2"/>
  <c r="BG223" i="2"/>
  <c r="BF223" i="2"/>
  <c r="X223" i="2"/>
  <c r="V223" i="2"/>
  <c r="T223" i="2"/>
  <c r="P223" i="2"/>
  <c r="BI220" i="2"/>
  <c r="BH220" i="2"/>
  <c r="BG220" i="2"/>
  <c r="BF220" i="2"/>
  <c r="X220" i="2"/>
  <c r="V220" i="2"/>
  <c r="T220" i="2"/>
  <c r="P220" i="2"/>
  <c r="BI218" i="2"/>
  <c r="BH218" i="2"/>
  <c r="BG218" i="2"/>
  <c r="BF218" i="2"/>
  <c r="X218" i="2"/>
  <c r="V218" i="2"/>
  <c r="T218" i="2"/>
  <c r="P218" i="2"/>
  <c r="BI215" i="2"/>
  <c r="BH215" i="2"/>
  <c r="BG215" i="2"/>
  <c r="BF215" i="2"/>
  <c r="X215" i="2"/>
  <c r="V215" i="2"/>
  <c r="T215" i="2"/>
  <c r="P215" i="2"/>
  <c r="BI212" i="2"/>
  <c r="BH212" i="2"/>
  <c r="BG212" i="2"/>
  <c r="BF212" i="2"/>
  <c r="X212" i="2"/>
  <c r="V212" i="2"/>
  <c r="T212" i="2"/>
  <c r="P212" i="2"/>
  <c r="BI209" i="2"/>
  <c r="BH209" i="2"/>
  <c r="BG209" i="2"/>
  <c r="BF209" i="2"/>
  <c r="X209" i="2"/>
  <c r="V209" i="2"/>
  <c r="T209" i="2"/>
  <c r="P209" i="2"/>
  <c r="BI207" i="2"/>
  <c r="BH207" i="2"/>
  <c r="BG207" i="2"/>
  <c r="BF207" i="2"/>
  <c r="X207" i="2"/>
  <c r="V207" i="2"/>
  <c r="T207" i="2"/>
  <c r="P207" i="2"/>
  <c r="BI205" i="2"/>
  <c r="BH205" i="2"/>
  <c r="BG205" i="2"/>
  <c r="BF205" i="2"/>
  <c r="X205" i="2"/>
  <c r="V205" i="2"/>
  <c r="T205" i="2"/>
  <c r="P205" i="2"/>
  <c r="BK205" i="2" s="1"/>
  <c r="BI202" i="2"/>
  <c r="BH202" i="2"/>
  <c r="BG202" i="2"/>
  <c r="BF202" i="2"/>
  <c r="X202" i="2"/>
  <c r="V202" i="2"/>
  <c r="T202" i="2"/>
  <c r="P202" i="2"/>
  <c r="BI199" i="2"/>
  <c r="BH199" i="2"/>
  <c r="BG199" i="2"/>
  <c r="BF199" i="2"/>
  <c r="X199" i="2"/>
  <c r="V199" i="2"/>
  <c r="T199" i="2"/>
  <c r="P199" i="2"/>
  <c r="BI196" i="2"/>
  <c r="BH196" i="2"/>
  <c r="BG196" i="2"/>
  <c r="BF196" i="2"/>
  <c r="X196" i="2"/>
  <c r="V196" i="2"/>
  <c r="T196" i="2"/>
  <c r="P196" i="2"/>
  <c r="BK196" i="2" s="1"/>
  <c r="BI192" i="2"/>
  <c r="BH192" i="2"/>
  <c r="BG192" i="2"/>
  <c r="BF192" i="2"/>
  <c r="X192" i="2"/>
  <c r="V192" i="2"/>
  <c r="T192" i="2"/>
  <c r="P192" i="2"/>
  <c r="BI189" i="2"/>
  <c r="BH189" i="2"/>
  <c r="BG189" i="2"/>
  <c r="BF189" i="2"/>
  <c r="X189" i="2"/>
  <c r="V189" i="2"/>
  <c r="T189" i="2"/>
  <c r="P189" i="2"/>
  <c r="BI186" i="2"/>
  <c r="BH186" i="2"/>
  <c r="BG186" i="2"/>
  <c r="BF186" i="2"/>
  <c r="X186" i="2"/>
  <c r="V186" i="2"/>
  <c r="T186" i="2"/>
  <c r="P186" i="2"/>
  <c r="BI183" i="2"/>
  <c r="BH183" i="2"/>
  <c r="BG183" i="2"/>
  <c r="BF183" i="2"/>
  <c r="X183" i="2"/>
  <c r="V183" i="2"/>
  <c r="T183" i="2"/>
  <c r="P183" i="2"/>
  <c r="BI178" i="2"/>
  <c r="BH178" i="2"/>
  <c r="BG178" i="2"/>
  <c r="BF178" i="2"/>
  <c r="X178" i="2"/>
  <c r="V178" i="2"/>
  <c r="T178" i="2"/>
  <c r="P178" i="2"/>
  <c r="BI173" i="2"/>
  <c r="BH173" i="2"/>
  <c r="BG173" i="2"/>
  <c r="BF173" i="2"/>
  <c r="X173" i="2"/>
  <c r="V173" i="2"/>
  <c r="T173" i="2"/>
  <c r="P173" i="2"/>
  <c r="BK173" i="2" s="1"/>
  <c r="BI170" i="2"/>
  <c r="BH170" i="2"/>
  <c r="BG170" i="2"/>
  <c r="BF170" i="2"/>
  <c r="X170" i="2"/>
  <c r="V170" i="2"/>
  <c r="T170" i="2"/>
  <c r="P170" i="2"/>
  <c r="BI167" i="2"/>
  <c r="BH167" i="2"/>
  <c r="BG167" i="2"/>
  <c r="BF167" i="2"/>
  <c r="X167" i="2"/>
  <c r="V167" i="2"/>
  <c r="T167" i="2"/>
  <c r="P167" i="2"/>
  <c r="BI162" i="2"/>
  <c r="BH162" i="2"/>
  <c r="BG162" i="2"/>
  <c r="BF162" i="2"/>
  <c r="X162" i="2"/>
  <c r="V162" i="2"/>
  <c r="T162" i="2"/>
  <c r="P162" i="2"/>
  <c r="BI157" i="2"/>
  <c r="BH157" i="2"/>
  <c r="BG157" i="2"/>
  <c r="BF157" i="2"/>
  <c r="X157" i="2"/>
  <c r="V157" i="2"/>
  <c r="T157" i="2"/>
  <c r="P157" i="2"/>
  <c r="BI153" i="2"/>
  <c r="BH153" i="2"/>
  <c r="BG153" i="2"/>
  <c r="BF153" i="2"/>
  <c r="X153" i="2"/>
  <c r="V153" i="2"/>
  <c r="T153" i="2"/>
  <c r="P153" i="2"/>
  <c r="BI149" i="2"/>
  <c r="BH149" i="2"/>
  <c r="BG149" i="2"/>
  <c r="BF149" i="2"/>
  <c r="X149" i="2"/>
  <c r="V149" i="2"/>
  <c r="T149" i="2"/>
  <c r="P149" i="2"/>
  <c r="BI146" i="2"/>
  <c r="BH146" i="2"/>
  <c r="BG146" i="2"/>
  <c r="BF146" i="2"/>
  <c r="X146" i="2"/>
  <c r="V146" i="2"/>
  <c r="T146" i="2"/>
  <c r="P146" i="2"/>
  <c r="BK146" i="2" s="1"/>
  <c r="BI143" i="2"/>
  <c r="BH143" i="2"/>
  <c r="BG143" i="2"/>
  <c r="BF143" i="2"/>
  <c r="X143" i="2"/>
  <c r="V143" i="2"/>
  <c r="T143" i="2"/>
  <c r="P143" i="2"/>
  <c r="BI139" i="2"/>
  <c r="BH139" i="2"/>
  <c r="BG139" i="2"/>
  <c r="BF139" i="2"/>
  <c r="X139" i="2"/>
  <c r="V139" i="2"/>
  <c r="T139" i="2"/>
  <c r="P139" i="2"/>
  <c r="BI135" i="2"/>
  <c r="BH135" i="2"/>
  <c r="BG135" i="2"/>
  <c r="BF135" i="2"/>
  <c r="X135" i="2"/>
  <c r="V135" i="2"/>
  <c r="T135" i="2"/>
  <c r="P135" i="2"/>
  <c r="BI132" i="2"/>
  <c r="BH132" i="2"/>
  <c r="BG132" i="2"/>
  <c r="BF132" i="2"/>
  <c r="X132" i="2"/>
  <c r="V132" i="2"/>
  <c r="T132" i="2"/>
  <c r="P132" i="2"/>
  <c r="BK132" i="2" s="1"/>
  <c r="BI129" i="2"/>
  <c r="BH129" i="2"/>
  <c r="BG129" i="2"/>
  <c r="BF129" i="2"/>
  <c r="X129" i="2"/>
  <c r="V129" i="2"/>
  <c r="T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/>
  <c r="E7" i="2"/>
  <c r="E116" i="2"/>
  <c r="L90" i="1"/>
  <c r="AM90" i="1"/>
  <c r="AM89" i="1"/>
  <c r="L89" i="1"/>
  <c r="AM87" i="1"/>
  <c r="L87" i="1"/>
  <c r="L85" i="1"/>
  <c r="L84" i="1"/>
  <c r="Q567" i="2"/>
  <c r="R563" i="2"/>
  <c r="R558" i="2"/>
  <c r="Q558" i="2"/>
  <c r="R553" i="2"/>
  <c r="R548" i="2"/>
  <c r="Q548" i="2"/>
  <c r="Q543" i="2"/>
  <c r="R538" i="2"/>
  <c r="Q534" i="2"/>
  <c r="R531" i="2"/>
  <c r="Q531" i="2"/>
  <c r="R528" i="2"/>
  <c r="R525" i="2"/>
  <c r="R521" i="2"/>
  <c r="Q521" i="2"/>
  <c r="R513" i="2"/>
  <c r="Q513" i="2"/>
  <c r="R505" i="2"/>
  <c r="Q505" i="2"/>
  <c r="R500" i="2"/>
  <c r="Q496" i="2"/>
  <c r="R492" i="2"/>
  <c r="Q488" i="2"/>
  <c r="R483" i="2"/>
  <c r="Q481" i="2"/>
  <c r="Q477" i="2"/>
  <c r="Q474" i="2"/>
  <c r="Q471" i="2"/>
  <c r="Q468" i="2"/>
  <c r="Q466" i="2"/>
  <c r="Q463" i="2"/>
  <c r="R460" i="2"/>
  <c r="Q460" i="2"/>
  <c r="R454" i="2"/>
  <c r="Q451" i="2"/>
  <c r="Q447" i="2"/>
  <c r="Q443" i="2"/>
  <c r="Q435" i="2"/>
  <c r="Q432" i="2"/>
  <c r="Q429" i="2"/>
  <c r="R422" i="2"/>
  <c r="Q419" i="2"/>
  <c r="Q416" i="2"/>
  <c r="R408" i="2"/>
  <c r="R405" i="2"/>
  <c r="Q400" i="2"/>
  <c r="R392" i="2"/>
  <c r="R388" i="2"/>
  <c r="Q385" i="2"/>
  <c r="R374" i="2"/>
  <c r="Q374" i="2"/>
  <c r="Q370" i="2"/>
  <c r="Q366" i="2"/>
  <c r="R359" i="2"/>
  <c r="R355" i="2"/>
  <c r="Q351" i="2"/>
  <c r="R344" i="2"/>
  <c r="Q341" i="2"/>
  <c r="R336" i="2"/>
  <c r="Q333" i="2"/>
  <c r="Q325" i="2"/>
  <c r="R317" i="2"/>
  <c r="R309" i="2"/>
  <c r="Q305" i="2"/>
  <c r="R297" i="2"/>
  <c r="Q289" i="2"/>
  <c r="R282" i="2"/>
  <c r="Q278" i="2"/>
  <c r="R270" i="2"/>
  <c r="Q262" i="2"/>
  <c r="Q258" i="2"/>
  <c r="R251" i="2"/>
  <c r="R242" i="2"/>
  <c r="R237" i="2"/>
  <c r="R227" i="2"/>
  <c r="R223" i="2"/>
  <c r="R220" i="2"/>
  <c r="Q215" i="2"/>
  <c r="Q212" i="2"/>
  <c r="R207" i="2"/>
  <c r="R202" i="2"/>
  <c r="Q199" i="2"/>
  <c r="R192" i="2"/>
  <c r="Q189" i="2"/>
  <c r="Q183" i="2"/>
  <c r="Q178" i="2"/>
  <c r="Q170" i="2"/>
  <c r="Q162" i="2"/>
  <c r="Q153" i="2"/>
  <c r="Q149" i="2"/>
  <c r="R139" i="2"/>
  <c r="R135" i="2"/>
  <c r="AU94" i="1"/>
  <c r="BK432" i="2"/>
  <c r="BK400" i="2"/>
  <c r="BK328" i="2"/>
  <c r="BK255" i="2"/>
  <c r="BK157" i="2"/>
  <c r="BK149" i="2"/>
  <c r="BK212" i="2"/>
  <c r="R143" i="4"/>
  <c r="Q225" i="4"/>
  <c r="BK202" i="4"/>
  <c r="Q277" i="4"/>
  <c r="Q248" i="4"/>
  <c r="Q231" i="4"/>
  <c r="R225" i="4"/>
  <c r="Q186" i="4"/>
  <c r="Q140" i="4"/>
  <c r="Q123" i="4"/>
  <c r="R215" i="4"/>
  <c r="R171" i="4"/>
  <c r="R166" i="4"/>
  <c r="R148" i="4"/>
  <c r="Q132" i="4"/>
  <c r="K248" i="4"/>
  <c r="BE248" i="4"/>
  <c r="BK281" i="4"/>
  <c r="BK268" i="4"/>
  <c r="BK222" i="4"/>
  <c r="K174" i="4"/>
  <c r="BE174" i="4"/>
  <c r="K145" i="4"/>
  <c r="BE145" i="4" s="1"/>
  <c r="K265" i="4"/>
  <c r="BE265" i="4"/>
  <c r="K234" i="4"/>
  <c r="BE234" i="4"/>
  <c r="K215" i="4"/>
  <c r="BE215" i="4"/>
  <c r="K166" i="4"/>
  <c r="BE166" i="4" s="1"/>
  <c r="BK277" i="4"/>
  <c r="K129" i="4"/>
  <c r="BE129" i="4" s="1"/>
  <c r="K198" i="4"/>
  <c r="BE198" i="4" s="1"/>
  <c r="BK180" i="4"/>
  <c r="K164" i="4"/>
  <c r="BE164" i="4" s="1"/>
  <c r="K161" i="4"/>
  <c r="BE161" i="4"/>
  <c r="R579" i="2"/>
  <c r="Q579" i="2"/>
  <c r="R575" i="2"/>
  <c r="Q575" i="2"/>
  <c r="R572" i="2"/>
  <c r="Q572" i="2"/>
  <c r="R567" i="2"/>
  <c r="Q563" i="2"/>
  <c r="Q553" i="2"/>
  <c r="R543" i="2"/>
  <c r="Q538" i="2"/>
  <c r="Q528" i="2"/>
  <c r="Q516" i="2"/>
  <c r="R509" i="2"/>
  <c r="Q500" i="2"/>
  <c r="Q492" i="2"/>
  <c r="Q483" i="2"/>
  <c r="R477" i="2"/>
  <c r="R466" i="2"/>
  <c r="Q454" i="2"/>
  <c r="R439" i="2"/>
  <c r="R429" i="2"/>
  <c r="R419" i="2"/>
  <c r="Q408" i="2"/>
  <c r="R396" i="2"/>
  <c r="R385" i="2"/>
  <c r="Q378" i="2"/>
  <c r="Q362" i="2"/>
  <c r="Q355" i="2"/>
  <c r="R341" i="2"/>
  <c r="R333" i="2"/>
  <c r="Q321" i="2"/>
  <c r="R301" i="2"/>
  <c r="Q293" i="2"/>
  <c r="R278" i="2"/>
  <c r="Q270" i="2"/>
  <c r="R255" i="2"/>
  <c r="Q242" i="2"/>
  <c r="Q220" i="2"/>
  <c r="R212" i="2"/>
  <c r="Q205" i="2"/>
  <c r="Q192" i="2"/>
  <c r="R183" i="2"/>
  <c r="R167" i="2"/>
  <c r="R153" i="2"/>
  <c r="R143" i="2"/>
  <c r="R132" i="2"/>
  <c r="BK189" i="2"/>
  <c r="BK129" i="2"/>
  <c r="BK351" i="2"/>
  <c r="BK209" i="2"/>
  <c r="BK153" i="2"/>
  <c r="BK223" i="2"/>
  <c r="Q125" i="3"/>
  <c r="Q130" i="3"/>
  <c r="K130" i="3"/>
  <c r="Q123" i="3"/>
  <c r="BK123" i="3"/>
  <c r="BK130" i="3"/>
  <c r="Q281" i="4"/>
  <c r="R268" i="4"/>
  <c r="Q243" i="4"/>
  <c r="Q237" i="4"/>
  <c r="R202" i="4"/>
  <c r="Q171" i="4"/>
  <c r="R156" i="4"/>
  <c r="R164" i="4"/>
  <c r="R274" i="4"/>
  <c r="Q262" i="4"/>
  <c r="R207" i="4"/>
  <c r="Q169" i="4"/>
  <c r="Q143" i="4"/>
  <c r="Q265" i="4"/>
  <c r="R228" i="4"/>
  <c r="BK169" i="4"/>
  <c r="BK228" i="4"/>
  <c r="Q148" i="4"/>
  <c r="Q177" i="4"/>
  <c r="R256" i="4"/>
  <c r="Q210" i="4"/>
  <c r="Q135" i="4"/>
  <c r="R180" i="4"/>
  <c r="R140" i="4"/>
  <c r="BK271" i="4"/>
  <c r="K231" i="4"/>
  <c r="BE231" i="4"/>
  <c r="K140" i="4"/>
  <c r="BE140" i="4"/>
  <c r="K228" i="4"/>
  <c r="BE228" i="4" s="1"/>
  <c r="BK225" i="4"/>
  <c r="BK190" i="4"/>
  <c r="BK123" i="4"/>
  <c r="R451" i="2"/>
  <c r="R432" i="2"/>
  <c r="Q426" i="2"/>
  <c r="R411" i="2"/>
  <c r="Q405" i="2"/>
  <c r="Q392" i="2"/>
  <c r="Q382" i="2"/>
  <c r="R370" i="2"/>
  <c r="R351" i="2"/>
  <c r="R339" i="2"/>
  <c r="R321" i="2"/>
  <c r="Q309" i="2"/>
  <c r="R285" i="2"/>
  <c r="Q274" i="2"/>
  <c r="R258" i="2"/>
  <c r="Q246" i="2"/>
  <c r="Q227" i="2"/>
  <c r="Q218" i="2"/>
  <c r="Q207" i="2"/>
  <c r="Q196" i="2"/>
  <c r="R178" i="2"/>
  <c r="R162" i="2"/>
  <c r="R146" i="2"/>
  <c r="Q135" i="2"/>
  <c r="BK192" i="2"/>
  <c r="BK282" i="2"/>
  <c r="BK227" i="2"/>
  <c r="BK313" i="2"/>
  <c r="BK305" i="2"/>
  <c r="BK178" i="2"/>
  <c r="BK521" i="2"/>
  <c r="BK516" i="2"/>
  <c r="BK416" i="2"/>
  <c r="BK405" i="2"/>
  <c r="BK218" i="2"/>
  <c r="BK183" i="2"/>
  <c r="BK170" i="2"/>
  <c r="BK162" i="2"/>
  <c r="BK139" i="2"/>
  <c r="BK481" i="2"/>
  <c r="BK474" i="2"/>
  <c r="BK439" i="2"/>
  <c r="BK429" i="2"/>
  <c r="BK231" i="2"/>
  <c r="BK202" i="2"/>
  <c r="BK285" i="2"/>
  <c r="BK262" i="2"/>
  <c r="BK215" i="2"/>
  <c r="BK186" i="2"/>
  <c r="Q132" i="3"/>
  <c r="Q127" i="3"/>
  <c r="Q135" i="3"/>
  <c r="R132" i="3"/>
  <c r="R127" i="3"/>
  <c r="R125" i="3"/>
  <c r="R130" i="3"/>
  <c r="R123" i="3"/>
  <c r="BK135" i="3"/>
  <c r="K125" i="3"/>
  <c r="BE125" i="3" s="1"/>
  <c r="K132" i="3"/>
  <c r="BE132" i="3"/>
  <c r="BK127" i="3"/>
  <c r="R281" i="4"/>
  <c r="K277" i="4"/>
  <c r="Q274" i="4"/>
  <c r="Q259" i="4"/>
  <c r="R248" i="4"/>
  <c r="R240" i="4"/>
  <c r="R219" i="4"/>
  <c r="Q207" i="4"/>
  <c r="R193" i="4"/>
  <c r="Q190" i="4"/>
  <c r="Q166" i="4"/>
  <c r="Q164" i="4"/>
  <c r="R135" i="4"/>
  <c r="R123" i="4"/>
  <c r="BK234" i="4"/>
  <c r="Q145" i="4"/>
  <c r="BK126" i="4"/>
  <c r="R271" i="4"/>
  <c r="R265" i="4"/>
  <c r="R243" i="4"/>
  <c r="Q234" i="4"/>
  <c r="R198" i="4"/>
  <c r="R186" i="4"/>
  <c r="R174" i="4"/>
  <c r="Q161" i="4"/>
  <c r="Q156" i="4"/>
  <c r="R138" i="4"/>
  <c r="Q129" i="4"/>
  <c r="R253" i="4"/>
  <c r="BK240" i="4"/>
  <c r="R231" i="4"/>
  <c r="R222" i="4"/>
  <c r="R210" i="4"/>
  <c r="Q183" i="4"/>
  <c r="R259" i="4"/>
  <c r="BK231" i="4"/>
  <c r="Q215" i="4"/>
  <c r="Q180" i="4"/>
  <c r="R150" i="4"/>
  <c r="Q268" i="4"/>
  <c r="R237" i="4"/>
  <c r="Q174" i="4"/>
  <c r="Q271" i="4"/>
  <c r="R262" i="4"/>
  <c r="Q240" i="4"/>
  <c r="Q228" i="4"/>
  <c r="R153" i="4"/>
  <c r="R129" i="4"/>
  <c r="R183" i="4"/>
  <c r="R169" i="4"/>
  <c r="R161" i="4"/>
  <c r="R145" i="4"/>
  <c r="Q126" i="4"/>
  <c r="K237" i="4"/>
  <c r="BE237" i="4"/>
  <c r="K274" i="4"/>
  <c r="BE274" i="4"/>
  <c r="K262" i="4"/>
  <c r="BE262" i="4"/>
  <c r="BK253" i="4"/>
  <c r="K169" i="4"/>
  <c r="BE169" i="4"/>
  <c r="K126" i="4"/>
  <c r="BE126" i="4" s="1"/>
  <c r="BK259" i="4"/>
  <c r="K240" i="4"/>
  <c r="BE240" i="4"/>
  <c r="K219" i="4"/>
  <c r="BE219" i="4" s="1"/>
  <c r="BK171" i="4"/>
  <c r="K156" i="4"/>
  <c r="BE156" i="4" s="1"/>
  <c r="K148" i="4"/>
  <c r="BE148" i="4" s="1"/>
  <c r="BK207" i="4"/>
  <c r="K183" i="4"/>
  <c r="BE183" i="4" s="1"/>
  <c r="K132" i="4"/>
  <c r="BE132" i="4"/>
  <c r="BK153" i="4"/>
  <c r="F38" i="2"/>
  <c r="Q344" i="2"/>
  <c r="R325" i="2"/>
  <c r="Q313" i="2"/>
  <c r="Q301" i="2"/>
  <c r="R289" i="2"/>
  <c r="R274" i="2"/>
  <c r="R262" i="2"/>
  <c r="Q251" i="2"/>
  <c r="Q231" i="2"/>
  <c r="R218" i="2"/>
  <c r="Q209" i="2"/>
  <c r="Q202" i="2"/>
  <c r="R189" i="2"/>
  <c r="R170" i="2"/>
  <c r="Q157" i="2"/>
  <c r="Q143" i="2"/>
  <c r="R129" i="2"/>
  <c r="BK378" i="2"/>
  <c r="BK143" i="2"/>
  <c r="BK207" i="2"/>
  <c r="R177" i="4"/>
  <c r="Q150" i="4"/>
  <c r="R126" i="4"/>
  <c r="Q219" i="4"/>
  <c r="R234" i="4"/>
  <c r="Q202" i="4"/>
  <c r="BK243" i="4"/>
  <c r="R277" i="4"/>
  <c r="Q253" i="4"/>
  <c r="R190" i="4"/>
  <c r="Q198" i="4"/>
  <c r="Q153" i="4"/>
  <c r="BK135" i="4"/>
  <c r="K256" i="4"/>
  <c r="BE256" i="4"/>
  <c r="BK210" i="4"/>
  <c r="K243" i="4"/>
  <c r="BE243" i="4"/>
  <c r="K202" i="4"/>
  <c r="BE202" i="4" s="1"/>
  <c r="K143" i="4"/>
  <c r="BE143" i="4" s="1"/>
  <c r="K193" i="4"/>
  <c r="BE193" i="4"/>
  <c r="K138" i="4"/>
  <c r="BE138" i="4"/>
  <c r="F39" i="2"/>
  <c r="R468" i="2"/>
  <c r="R457" i="2"/>
  <c r="R447" i="2"/>
  <c r="R435" i="2"/>
  <c r="R426" i="2"/>
  <c r="R416" i="2"/>
  <c r="Q396" i="2"/>
  <c r="R382" i="2"/>
  <c r="R362" i="2"/>
  <c r="R348" i="2"/>
  <c r="Q339" i="2"/>
  <c r="R328" i="2"/>
  <c r="R313" i="2"/>
  <c r="Q297" i="2"/>
  <c r="Q282" i="2"/>
  <c r="R266" i="2"/>
  <c r="Q255" i="2"/>
  <c r="Q237" i="2"/>
  <c r="R215" i="2"/>
  <c r="R205" i="2"/>
  <c r="R196" i="2"/>
  <c r="R186" i="2"/>
  <c r="Q173" i="2"/>
  <c r="R157" i="2"/>
  <c r="Q146" i="2"/>
  <c r="Q132" i="2"/>
  <c r="BK167" i="2"/>
  <c r="BK355" i="2"/>
  <c r="BK199" i="2"/>
  <c r="BK135" i="2"/>
  <c r="R135" i="3"/>
  <c r="Q256" i="4"/>
  <c r="R132" i="4"/>
  <c r="Q193" i="4"/>
  <c r="BK237" i="4"/>
  <c r="Q222" i="4"/>
  <c r="Q138" i="4"/>
  <c r="K186" i="4"/>
  <c r="BE186" i="4"/>
  <c r="BK150" i="4"/>
  <c r="K177" i="4"/>
  <c r="BE177" i="4"/>
  <c r="R534" i="2"/>
  <c r="Q525" i="2"/>
  <c r="R516" i="2"/>
  <c r="Q509" i="2"/>
  <c r="R496" i="2"/>
  <c r="R488" i="2"/>
  <c r="R481" i="2"/>
  <c r="R474" i="2"/>
  <c r="R471" i="2"/>
  <c r="R463" i="2"/>
  <c r="Q457" i="2"/>
  <c r="R443" i="2"/>
  <c r="Q439" i="2"/>
  <c r="Q422" i="2"/>
  <c r="Q411" i="2"/>
  <c r="R400" i="2"/>
  <c r="Q388" i="2"/>
  <c r="R378" i="2"/>
  <c r="R366" i="2"/>
  <c r="Q359" i="2"/>
  <c r="Q348" i="2"/>
  <c r="Q336" i="2"/>
  <c r="Q328" i="2"/>
  <c r="Q317" i="2"/>
  <c r="R305" i="2"/>
  <c r="R293" i="2"/>
  <c r="Q285" i="2"/>
  <c r="Q266" i="2"/>
  <c r="R246" i="2"/>
  <c r="R231" i="2"/>
  <c r="Q223" i="2"/>
  <c r="R209" i="2"/>
  <c r="R199" i="2"/>
  <c r="Q186" i="2"/>
  <c r="R173" i="2"/>
  <c r="Q167" i="2"/>
  <c r="R149" i="2"/>
  <c r="Q139" i="2"/>
  <c r="Q129" i="2"/>
  <c r="BK575" i="2"/>
  <c r="BK538" i="2"/>
  <c r="BK553" i="2"/>
  <c r="BK220" i="2"/>
  <c r="F37" i="2"/>
  <c r="F36" i="2" l="1"/>
  <c r="T128" i="2"/>
  <c r="Q245" i="2"/>
  <c r="I101" i="2" s="1"/>
  <c r="R480" i="2"/>
  <c r="J104" i="2"/>
  <c r="X129" i="3"/>
  <c r="X128" i="2"/>
  <c r="V236" i="2"/>
  <c r="R236" i="2"/>
  <c r="J100" i="2"/>
  <c r="R245" i="2"/>
  <c r="J101" i="2"/>
  <c r="R332" i="2"/>
  <c r="J102" i="2"/>
  <c r="V480" i="2"/>
  <c r="V343" i="2" s="1"/>
  <c r="X480" i="2"/>
  <c r="X343" i="2"/>
  <c r="T542" i="2"/>
  <c r="V122" i="3"/>
  <c r="R122" i="3"/>
  <c r="Q129" i="3"/>
  <c r="I99" i="3"/>
  <c r="V122" i="4"/>
  <c r="R122" i="4"/>
  <c r="BK128" i="2"/>
  <c r="K128" i="2" s="1"/>
  <c r="K98" i="2" s="1"/>
  <c r="V245" i="2"/>
  <c r="T332" i="2"/>
  <c r="V542" i="2"/>
  <c r="T122" i="3"/>
  <c r="Q189" i="4"/>
  <c r="I99" i="4"/>
  <c r="Q128" i="2"/>
  <c r="T236" i="2"/>
  <c r="BK480" i="2"/>
  <c r="K480" i="2"/>
  <c r="K104" i="2"/>
  <c r="Q542" i="2"/>
  <c r="I105" i="2" s="1"/>
  <c r="X122" i="3"/>
  <c r="X121" i="3" s="1"/>
  <c r="X120" i="3" s="1"/>
  <c r="R129" i="3"/>
  <c r="J99" i="3"/>
  <c r="V189" i="4"/>
  <c r="T273" i="4"/>
  <c r="V128" i="2"/>
  <c r="T245" i="2"/>
  <c r="V332" i="2"/>
  <c r="X542" i="2"/>
  <c r="T129" i="3"/>
  <c r="X189" i="4"/>
  <c r="X121" i="4" s="1"/>
  <c r="X120" i="4" s="1"/>
  <c r="V273" i="4"/>
  <c r="X273" i="4"/>
  <c r="BK245" i="2"/>
  <c r="K245" i="2"/>
  <c r="K101" i="2" s="1"/>
  <c r="X332" i="2"/>
  <c r="BK542" i="2"/>
  <c r="K542" i="2"/>
  <c r="K105" i="2"/>
  <c r="V129" i="3"/>
  <c r="T189" i="4"/>
  <c r="Q273" i="4"/>
  <c r="I100" i="4" s="1"/>
  <c r="R128" i="2"/>
  <c r="BK236" i="2"/>
  <c r="BK127" i="2" s="1"/>
  <c r="K127" i="2" s="1"/>
  <c r="K97" i="2" s="1"/>
  <c r="K236" i="2"/>
  <c r="K100" i="2"/>
  <c r="X236" i="2"/>
  <c r="Q236" i="2"/>
  <c r="I100" i="2"/>
  <c r="X245" i="2"/>
  <c r="BK332" i="2"/>
  <c r="K332" i="2"/>
  <c r="K102" i="2"/>
  <c r="Q332" i="2"/>
  <c r="I102" i="2" s="1"/>
  <c r="T480" i="2"/>
  <c r="T343" i="2"/>
  <c r="Q480" i="2"/>
  <c r="I104" i="2"/>
  <c r="R542" i="2"/>
  <c r="J105" i="2"/>
  <c r="Q122" i="3"/>
  <c r="I98" i="3" s="1"/>
  <c r="T122" i="4"/>
  <c r="T121" i="4"/>
  <c r="T120" i="4" s="1"/>
  <c r="AW97" i="1" s="1"/>
  <c r="X122" i="4"/>
  <c r="Q122" i="4"/>
  <c r="Q121" i="4" s="1"/>
  <c r="Q120" i="4" s="1"/>
  <c r="I96" i="4" s="1"/>
  <c r="K30" i="4" s="1"/>
  <c r="AS97" i="1" s="1"/>
  <c r="R189" i="4"/>
  <c r="J99" i="4"/>
  <c r="R273" i="4"/>
  <c r="J100" i="4" s="1"/>
  <c r="BK230" i="2"/>
  <c r="K230" i="2" s="1"/>
  <c r="K99" i="2" s="1"/>
  <c r="Q230" i="2"/>
  <c r="I99" i="2"/>
  <c r="R230" i="2"/>
  <c r="J99" i="2" s="1"/>
  <c r="BK578" i="2"/>
  <c r="K578" i="2"/>
  <c r="K106" i="2" s="1"/>
  <c r="Q578" i="2"/>
  <c r="I106" i="2"/>
  <c r="BK343" i="2"/>
  <c r="K343" i="2"/>
  <c r="K103" i="2" s="1"/>
  <c r="R343" i="2"/>
  <c r="J103" i="2"/>
  <c r="BK134" i="3"/>
  <c r="K134" i="3"/>
  <c r="K100" i="3"/>
  <c r="Q343" i="2"/>
  <c r="I103" i="2"/>
  <c r="R134" i="3"/>
  <c r="J100" i="3" s="1"/>
  <c r="Q134" i="3"/>
  <c r="I100" i="3" s="1"/>
  <c r="R578" i="2"/>
  <c r="J106" i="2"/>
  <c r="J91" i="4"/>
  <c r="F116" i="4"/>
  <c r="E85" i="4"/>
  <c r="J89" i="4"/>
  <c r="F92" i="4"/>
  <c r="BE277" i="4"/>
  <c r="E85" i="3"/>
  <c r="J89" i="3"/>
  <c r="F92" i="3"/>
  <c r="BE130" i="3"/>
  <c r="F116" i="3"/>
  <c r="BD95" i="1"/>
  <c r="E85" i="2"/>
  <c r="J89" i="2"/>
  <c r="F92" i="2"/>
  <c r="AY95" i="1"/>
  <c r="BE95" i="1"/>
  <c r="BC95" i="1"/>
  <c r="BF95" i="1"/>
  <c r="K212" i="2"/>
  <c r="BE212" i="2"/>
  <c r="K293" i="2"/>
  <c r="BE293" i="2"/>
  <c r="K388" i="2"/>
  <c r="BE388" i="2" s="1"/>
  <c r="K509" i="2"/>
  <c r="BE509" i="2" s="1"/>
  <c r="K183" i="2"/>
  <c r="BE183" i="2"/>
  <c r="K207" i="2"/>
  <c r="BE207" i="2"/>
  <c r="K301" i="2"/>
  <c r="BE301" i="2" s="1"/>
  <c r="K344" i="2"/>
  <c r="BE344" i="2" s="1"/>
  <c r="K451" i="2"/>
  <c r="BE451" i="2"/>
  <c r="K167" i="2"/>
  <c r="BE167" i="2"/>
  <c r="K192" i="2"/>
  <c r="BE192" i="2" s="1"/>
  <c r="K285" i="2"/>
  <c r="BE285" i="2" s="1"/>
  <c r="K339" i="2"/>
  <c r="BE339" i="2"/>
  <c r="K463" i="2"/>
  <c r="BE463" i="2"/>
  <c r="K205" i="2"/>
  <c r="BE205" i="2" s="1"/>
  <c r="K289" i="2"/>
  <c r="BE289" i="2" s="1"/>
  <c r="K396" i="2"/>
  <c r="BE396" i="2"/>
  <c r="K513" i="2"/>
  <c r="BE513" i="2"/>
  <c r="K258" i="2"/>
  <c r="BE258" i="2" s="1"/>
  <c r="K432" i="2"/>
  <c r="BE432" i="2" s="1"/>
  <c r="K521" i="2"/>
  <c r="BE521" i="2"/>
  <c r="K411" i="2"/>
  <c r="BE411" i="2"/>
  <c r="K466" i="2"/>
  <c r="BE466" i="2" s="1"/>
  <c r="K348" i="2"/>
  <c r="BE348" i="2" s="1"/>
  <c r="K528" i="2"/>
  <c r="BE528" i="2"/>
  <c r="F39" i="3"/>
  <c r="BF96" i="1"/>
  <c r="F37" i="4"/>
  <c r="BD97" i="1" s="1"/>
  <c r="K481" i="2"/>
  <c r="BE481" i="2" s="1"/>
  <c r="K153" i="2"/>
  <c r="BE153" i="2"/>
  <c r="K359" i="2"/>
  <c r="BE359" i="2"/>
  <c r="K492" i="2"/>
  <c r="BE492" i="2" s="1"/>
  <c r="BK132" i="3"/>
  <c r="BK129" i="3" s="1"/>
  <c r="K129" i="3" s="1"/>
  <c r="K99" i="3" s="1"/>
  <c r="F38" i="3"/>
  <c r="BE96" i="1"/>
  <c r="F38" i="4"/>
  <c r="BE97" i="1" s="1"/>
  <c r="K135" i="2"/>
  <c r="BE135" i="2" s="1"/>
  <c r="K162" i="2"/>
  <c r="BE162" i="2"/>
  <c r="K242" i="2"/>
  <c r="BE242" i="2"/>
  <c r="K333" i="2"/>
  <c r="BE333" i="2" s="1"/>
  <c r="K429" i="2"/>
  <c r="BE429" i="2" s="1"/>
  <c r="K496" i="2"/>
  <c r="BE496" i="2"/>
  <c r="K173" i="2"/>
  <c r="BE173" i="2"/>
  <c r="K220" i="2"/>
  <c r="BE220" i="2" s="1"/>
  <c r="K336" i="2"/>
  <c r="BE336" i="2" s="1"/>
  <c r="K447" i="2"/>
  <c r="BE447" i="2"/>
  <c r="K157" i="2"/>
  <c r="BE157" i="2"/>
  <c r="K278" i="2"/>
  <c r="BE278" i="2" s="1"/>
  <c r="K400" i="2"/>
  <c r="BE400" i="2" s="1"/>
  <c r="K146" i="2"/>
  <c r="BE146" i="2"/>
  <c r="K215" i="2"/>
  <c r="BE215" i="2"/>
  <c r="K328" i="2"/>
  <c r="BE328" i="2" s="1"/>
  <c r="K435" i="2"/>
  <c r="BE435" i="2" s="1"/>
  <c r="K231" i="2"/>
  <c r="BE231" i="2"/>
  <c r="K419" i="2"/>
  <c r="BE419" i="2"/>
  <c r="K572" i="2"/>
  <c r="BE572" i="2" s="1"/>
  <c r="K321" i="2"/>
  <c r="BE321" i="2" s="1"/>
  <c r="K457" i="2"/>
  <c r="BE457" i="2"/>
  <c r="K309" i="2"/>
  <c r="BE309" i="2"/>
  <c r="K443" i="2"/>
  <c r="BE443" i="2" s="1"/>
  <c r="K416" i="2"/>
  <c r="BE416" i="2" s="1"/>
  <c r="BK125" i="3"/>
  <c r="BK122" i="3"/>
  <c r="K122" i="3"/>
  <c r="K98" i="3"/>
  <c r="K36" i="3"/>
  <c r="AY96" i="1" s="1"/>
  <c r="K36" i="4"/>
  <c r="AY97" i="1" s="1"/>
  <c r="K132" i="2"/>
  <c r="BE132" i="2"/>
  <c r="K149" i="2"/>
  <c r="BE149" i="2"/>
  <c r="K170" i="2"/>
  <c r="BE170" i="2" s="1"/>
  <c r="K189" i="2"/>
  <c r="BE189" i="2" s="1"/>
  <c r="K266" i="2"/>
  <c r="BE266" i="2"/>
  <c r="K341" i="2"/>
  <c r="BE341" i="2"/>
  <c r="K408" i="2"/>
  <c r="BE408" i="2" s="1"/>
  <c r="K471" i="2"/>
  <c r="BE471" i="2" s="1"/>
  <c r="K516" i="2"/>
  <c r="BE516" i="2"/>
  <c r="K567" i="2"/>
  <c r="BE567" i="2"/>
  <c r="K246" i="2"/>
  <c r="BE246" i="2" s="1"/>
  <c r="K317" i="2"/>
  <c r="BE317" i="2" s="1"/>
  <c r="K422" i="2"/>
  <c r="BE422" i="2"/>
  <c r="K553" i="2"/>
  <c r="BE553" i="2"/>
  <c r="K139" i="2"/>
  <c r="BE139" i="2" s="1"/>
  <c r="K223" i="2"/>
  <c r="BE223" i="2" s="1"/>
  <c r="K237" i="2"/>
  <c r="BE237" i="2"/>
  <c r="K325" i="2"/>
  <c r="BE325" i="2"/>
  <c r="K426" i="2"/>
  <c r="BE426" i="2" s="1"/>
  <c r="K178" i="2"/>
  <c r="BE178" i="2" s="1"/>
  <c r="K270" i="2"/>
  <c r="BE270" i="2"/>
  <c r="K305" i="2"/>
  <c r="BE305" i="2"/>
  <c r="K392" i="2"/>
  <c r="BE392" i="2" s="1"/>
  <c r="K488" i="2"/>
  <c r="BE488" i="2" s="1"/>
  <c r="K218" i="2"/>
  <c r="BE218" i="2"/>
  <c r="K313" i="2"/>
  <c r="BE313" i="2"/>
  <c r="K439" i="2"/>
  <c r="BE439" i="2" s="1"/>
  <c r="K543" i="2"/>
  <c r="BE543" i="2" s="1"/>
  <c r="K282" i="2"/>
  <c r="BE282" i="2"/>
  <c r="K385" i="2"/>
  <c r="BE385" i="2"/>
  <c r="K474" i="2"/>
  <c r="BE474" i="2" s="1"/>
  <c r="K558" i="2"/>
  <c r="BE558" i="2" s="1"/>
  <c r="K370" i="2"/>
  <c r="BE370" i="2"/>
  <c r="K538" i="2"/>
  <c r="BE538" i="2"/>
  <c r="K382" i="2"/>
  <c r="BE382" i="2" s="1"/>
  <c r="K563" i="2"/>
  <c r="BE563" i="2" s="1"/>
  <c r="F37" i="3"/>
  <c r="BD96" i="1"/>
  <c r="K123" i="3"/>
  <c r="BE123" i="3"/>
  <c r="BK156" i="4"/>
  <c r="K190" i="4"/>
  <c r="BE190" i="4" s="1"/>
  <c r="BK219" i="4"/>
  <c r="K150" i="4"/>
  <c r="BE150" i="4"/>
  <c r="BK177" i="4"/>
  <c r="K225" i="4"/>
  <c r="BE225" i="4"/>
  <c r="K253" i="4"/>
  <c r="BE253" i="4" s="1"/>
  <c r="BK262" i="4"/>
  <c r="K271" i="4"/>
  <c r="BE271" i="4"/>
  <c r="K180" i="4"/>
  <c r="BE180" i="4"/>
  <c r="K281" i="4"/>
  <c r="BE281" i="4" s="1"/>
  <c r="BK148" i="4"/>
  <c r="BK164" i="4"/>
  <c r="BK140" i="4"/>
  <c r="BK161" i="4"/>
  <c r="BK215" i="4"/>
  <c r="BK248" i="4"/>
  <c r="K268" i="4"/>
  <c r="BE268" i="4" s="1"/>
  <c r="K123" i="4"/>
  <c r="BE123" i="4" s="1"/>
  <c r="BK132" i="4"/>
  <c r="K153" i="4"/>
  <c r="BE153" i="4"/>
  <c r="K222" i="4"/>
  <c r="BE222" i="4"/>
  <c r="BK166" i="4"/>
  <c r="BK265" i="4"/>
  <c r="K171" i="4"/>
  <c r="BE171" i="4" s="1"/>
  <c r="BK198" i="4"/>
  <c r="K135" i="4"/>
  <c r="BE135" i="4"/>
  <c r="K143" i="2"/>
  <c r="BE143" i="2" s="1"/>
  <c r="K186" i="2"/>
  <c r="BE186" i="2" s="1"/>
  <c r="K209" i="2"/>
  <c r="BE209" i="2"/>
  <c r="K297" i="2"/>
  <c r="BE297" i="2"/>
  <c r="K454" i="2"/>
  <c r="BE454" i="2" s="1"/>
  <c r="K531" i="2"/>
  <c r="BE531" i="2" s="1"/>
  <c r="K199" i="2"/>
  <c r="BE199" i="2"/>
  <c r="K274" i="2"/>
  <c r="BE274" i="2"/>
  <c r="K366" i="2"/>
  <c r="BE366" i="2" s="1"/>
  <c r="K477" i="2"/>
  <c r="BE477" i="2" s="1"/>
  <c r="K129" i="2"/>
  <c r="BE129" i="2"/>
  <c r="K196" i="2"/>
  <c r="BE196" i="2"/>
  <c r="K255" i="2"/>
  <c r="BE255" i="2" s="1"/>
  <c r="K378" i="2"/>
  <c r="BE378" i="2" s="1"/>
  <c r="K534" i="2"/>
  <c r="BE534" i="2"/>
  <c r="K227" i="2"/>
  <c r="BE227" i="2"/>
  <c r="K374" i="2"/>
  <c r="BE374" i="2" s="1"/>
  <c r="K548" i="2"/>
  <c r="BE548" i="2" s="1"/>
  <c r="K251" i="2"/>
  <c r="BE251" i="2"/>
  <c r="K355" i="2"/>
  <c r="BE355" i="2"/>
  <c r="K202" i="2"/>
  <c r="BE202" i="2" s="1"/>
  <c r="K405" i="2"/>
  <c r="BE405" i="2" s="1"/>
  <c r="K500" i="2"/>
  <c r="BE500" i="2"/>
  <c r="K351" i="2"/>
  <c r="BE351" i="2"/>
  <c r="K579" i="2"/>
  <c r="BE579" i="2" s="1"/>
  <c r="K460" i="2"/>
  <c r="BE460" i="2" s="1"/>
  <c r="F36" i="3"/>
  <c r="BC96" i="1"/>
  <c r="BK186" i="4"/>
  <c r="BK183" i="4"/>
  <c r="BK145" i="4"/>
  <c r="BK174" i="4"/>
  <c r="K210" i="4"/>
  <c r="BE210" i="4" s="1"/>
  <c r="BK256" i="4"/>
  <c r="BK129" i="4"/>
  <c r="BK138" i="4"/>
  <c r="BK193" i="4"/>
  <c r="BK143" i="4"/>
  <c r="K207" i="4"/>
  <c r="BE207" i="4" s="1"/>
  <c r="K259" i="4"/>
  <c r="BE259" i="4" s="1"/>
  <c r="BK274" i="4"/>
  <c r="BK273" i="4"/>
  <c r="K273" i="4"/>
  <c r="K100" i="4"/>
  <c r="F36" i="4"/>
  <c r="BC97" i="1" s="1"/>
  <c r="K362" i="2"/>
  <c r="BE362" i="2" s="1"/>
  <c r="K575" i="2"/>
  <c r="BE575" i="2"/>
  <c r="K505" i="2"/>
  <c r="BE505" i="2"/>
  <c r="K525" i="2"/>
  <c r="BE525" i="2" s="1"/>
  <c r="K468" i="2"/>
  <c r="BE468" i="2" s="1"/>
  <c r="K262" i="2"/>
  <c r="BE262" i="2"/>
  <c r="K483" i="2"/>
  <c r="BE483" i="2"/>
  <c r="K127" i="3"/>
  <c r="BE127" i="3" s="1"/>
  <c r="K135" i="3"/>
  <c r="BE135" i="3" s="1"/>
  <c r="F39" i="4"/>
  <c r="BF97" i="1"/>
  <c r="Q127" i="2" l="1"/>
  <c r="I97" i="2"/>
  <c r="R127" i="2"/>
  <c r="J97" i="2" s="1"/>
  <c r="V127" i="2"/>
  <c r="V126" i="2"/>
  <c r="R121" i="4"/>
  <c r="R120" i="4"/>
  <c r="J96" i="4" s="1"/>
  <c r="K31" i="4" s="1"/>
  <c r="AT97" i="1" s="1"/>
  <c r="V121" i="3"/>
  <c r="V120" i="3"/>
  <c r="T121" i="3"/>
  <c r="T120" i="3"/>
  <c r="AW96" i="1"/>
  <c r="V121" i="4"/>
  <c r="V120" i="4"/>
  <c r="R121" i="3"/>
  <c r="R120" i="3" s="1"/>
  <c r="J96" i="3" s="1"/>
  <c r="K31" i="3" s="1"/>
  <c r="AT96" i="1" s="1"/>
  <c r="X127" i="2"/>
  <c r="X126" i="2" s="1"/>
  <c r="T127" i="2"/>
  <c r="T126" i="2"/>
  <c r="AW95" i="1" s="1"/>
  <c r="BK121" i="3"/>
  <c r="BK120" i="3"/>
  <c r="K120" i="3"/>
  <c r="K32" i="3" s="1"/>
  <c r="AG96" i="1" s="1"/>
  <c r="K96" i="3"/>
  <c r="I97" i="4"/>
  <c r="J98" i="2"/>
  <c r="J98" i="3"/>
  <c r="J98" i="4"/>
  <c r="Q121" i="3"/>
  <c r="Q120" i="3"/>
  <c r="I96" i="3"/>
  <c r="K30" i="3"/>
  <c r="AS96" i="1" s="1"/>
  <c r="I98" i="2"/>
  <c r="I98" i="4"/>
  <c r="BK122" i="4"/>
  <c r="BK121" i="4" s="1"/>
  <c r="BK120" i="4" s="1"/>
  <c r="K120" i="4" s="1"/>
  <c r="K32" i="4" s="1"/>
  <c r="AG97" i="1" s="1"/>
  <c r="AN97" i="1" s="1"/>
  <c r="BK189" i="4"/>
  <c r="K189" i="4" s="1"/>
  <c r="K99" i="4" s="1"/>
  <c r="K121" i="3"/>
  <c r="K97" i="3" s="1"/>
  <c r="BK126" i="2"/>
  <c r="K126" i="2"/>
  <c r="K96" i="2"/>
  <c r="K35" i="2"/>
  <c r="AX95" i="1" s="1"/>
  <c r="AV95" i="1" s="1"/>
  <c r="K35" i="3"/>
  <c r="AX96" i="1" s="1"/>
  <c r="AV96" i="1" s="1"/>
  <c r="BD94" i="1"/>
  <c r="W31" i="1"/>
  <c r="BE94" i="1"/>
  <c r="W32" i="1" s="1"/>
  <c r="BC94" i="1"/>
  <c r="W30" i="1"/>
  <c r="F35" i="4"/>
  <c r="BB97" i="1" s="1"/>
  <c r="BF94" i="1"/>
  <c r="W33" i="1" s="1"/>
  <c r="K35" i="4"/>
  <c r="AX97" i="1"/>
  <c r="AV97" i="1" s="1"/>
  <c r="F35" i="2"/>
  <c r="BB95" i="1" s="1"/>
  <c r="F35" i="3"/>
  <c r="BB96" i="1" s="1"/>
  <c r="R126" i="2" l="1"/>
  <c r="J96" i="2"/>
  <c r="K31" i="2"/>
  <c r="AT95" i="1" s="1"/>
  <c r="AT94" i="1" s="1"/>
  <c r="I97" i="3"/>
  <c r="J97" i="4"/>
  <c r="K122" i="4"/>
  <c r="K98" i="4"/>
  <c r="K121" i="4"/>
  <c r="K97" i="4"/>
  <c r="K96" i="4"/>
  <c r="J97" i="3"/>
  <c r="Q126" i="2"/>
  <c r="I96" i="2"/>
  <c r="K30" i="2"/>
  <c r="AS95" i="1"/>
  <c r="AS94" i="1" s="1"/>
  <c r="AN96" i="1"/>
  <c r="K41" i="4"/>
  <c r="K41" i="3"/>
  <c r="AW94" i="1"/>
  <c r="AY94" i="1"/>
  <c r="AK30" i="1"/>
  <c r="BB94" i="1"/>
  <c r="W29" i="1" s="1"/>
  <c r="K32" i="2"/>
  <c r="AG95" i="1" s="1"/>
  <c r="AG94" i="1" s="1"/>
  <c r="AK26" i="1" s="1"/>
  <c r="BA94" i="1"/>
  <c r="AZ94" i="1"/>
  <c r="K41" i="2" l="1"/>
  <c r="AN95" i="1"/>
  <c r="AX94" i="1"/>
  <c r="AK29" i="1"/>
  <c r="AK35" i="1"/>
  <c r="AV94" i="1" l="1"/>
  <c r="AN94" i="1" l="1"/>
</calcChain>
</file>

<file path=xl/sharedStrings.xml><?xml version="1.0" encoding="utf-8"?>
<sst xmlns="http://schemas.openxmlformats.org/spreadsheetml/2006/main" count="5311" uniqueCount="1195">
  <si>
    <t>Export Komplet</t>
  </si>
  <si>
    <t/>
  </si>
  <si>
    <t>2.0</t>
  </si>
  <si>
    <t>ZAMOK</t>
  </si>
  <si>
    <t>False</t>
  </si>
  <si>
    <t>True</t>
  </si>
  <si>
    <t>{dcb863da-029b-40dd-a495-e9d2de617b9c}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</si>
  <si>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</si>
  <si>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</si>
  <si>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</si>
  <si>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</si>
  <si>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</si>
  <si>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</si>
  <si>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</si>
  <si>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</si>
  <si>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Tachov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</si>
  <si>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</si>
  <si>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</si>
  <si>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Vítkov, Plánská ulice, místo pro přecházení na křižovatce silnice II/198 a MK 153b</t>
  </si>
  <si>
    <t>KSO:</t>
  </si>
  <si>
    <t>CC-CZ:</t>
  </si>
  <si>
    <t>Místo:</t>
  </si>
  <si>
    <t>Datum:</t>
  </si>
  <si>
    <t>5. 6. 2023</t>
  </si>
  <si>
    <t>Zadavatel:</t>
  </si>
  <si>
    <t>IČ:</t>
  </si>
  <si>
    <t>Město Tachov</t>
  </si>
  <si>
    <t>DIČ:</t>
  </si>
  <si>
    <t>Uchazeč:</t>
  </si>
  <si>
    <t>Vyplň údaj</t>
  </si>
  <si>
    <t>Projektant:</t>
  </si>
  <si>
    <t>Ing. Václav Lacyk</t>
  </si>
  <si>
    <t>Zpracovatel:</t>
  </si>
  <si>
    <t>D PROJEKT PLZEŇ Nedvěd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</si>
  <si>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</si>
  <si>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</si>
  <si>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</si>
  <si>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</si>
  <si>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</si>
  <si>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</si>
  <si>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</si>
  <si>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</si>
  <si>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</si>
  <si>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</si>
  <si>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</si>
  <si>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</si>
  <si>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</si>
  <si>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</si>
  <si>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</si>
  <si>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</si>
  <si>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</si>
  <si>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</si>
  <si>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</si>
  <si>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</si>
  <si>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</si>
  <si>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</si>
  <si>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</si>
  <si>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</si>
  <si>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</si>
  <si>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</si>
  <si>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</si>
  <si>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</si>
  <si>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</si>
  <si>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</si>
  <si>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</si>
  <si>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</si>
  <si>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</si>
  <si>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</si>
  <si>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</si>
  <si>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</si>
  <si>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</si>
  <si>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</si>
  <si>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</si>
  <si>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</si>
  <si>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</si>
  <si>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</si>
  <si>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</si>
  <si>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</si>
  <si>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</si>
  <si>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</si>
  <si>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</si>
  <si>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</si>
  <si>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</si>
  <si>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Pozemní komunikace</t>
  </si>
  <si>
    <t>STA</t>
  </si>
  <si>
    <t>1</t>
  </si>
  <si>
    <t>{662008cd-47a5-417f-8d4a-027b92e2d0df}</t>
  </si>
  <si>
    <t>2</t>
  </si>
  <si>
    <t>VON</t>
  </si>
  <si>
    <t>Vedlejší a ostatní náklady</t>
  </si>
  <si>
    <t>{463b9b79-76b8-4821-87b6-3b8215d8efbd}</t>
  </si>
  <si>
    <t>SO 401</t>
  </si>
  <si>
    <t>Veřejné osvětlení</t>
  </si>
  <si>
    <t>{d3406e0c-d32e-4257-8346-f831a7bbeb59}</t>
  </si>
  <si>
    <t>KRYCÍ LIST SOUPISU PRACÍ</t>
  </si>
  <si>
    <t>Objekt:</t>
  </si>
  <si>
    <t>SO 101 - Pozemní komunikace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</si>
  <si>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</si>
  <si>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</si>
  <si>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</si>
  <si>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</si>
  <si>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</si>
  <si>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</si>
  <si>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</si>
  <si>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</si>
  <si>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</si>
  <si>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</si>
  <si>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</si>
  <si>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</si>
  <si>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</si>
  <si>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</si>
  <si>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</si>
  <si>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</si>
  <si>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99 - DIO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</si>
  <si>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</si>
  <si>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</si>
  <si>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</si>
  <si>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</si>
  <si>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</si>
  <si>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</si>
  <si>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</si>
  <si>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</si>
  <si>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</si>
  <si>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</si>
  <si>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</si>
  <si>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</si>
  <si>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</si>
  <si>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</si>
  <si>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</si>
  <si>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</si>
  <si>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</si>
  <si>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</si>
  <si>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</si>
  <si>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</si>
  <si>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</si>
  <si>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</si>
  <si>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</si>
  <si>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</si>
  <si>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</si>
  <si>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přes 300 do 400 mm strojně pl přes 50 do 200 m2</t>
  </si>
  <si>
    <t>m2</t>
  </si>
  <si>
    <t>CS ÚRS 2023 01</t>
  </si>
  <si>
    <t>4</t>
  </si>
  <si>
    <t>1376563627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</si>
  <si>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</si>
  <si>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</si>
  <si>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Online PSC</t>
  </si>
  <si>
    <t>https://podminky.urs.cz/item/CS_URS_2023_01/113107164</t>
  </si>
  <si>
    <t>113107182</t>
  </si>
  <si>
    <t>Odstranění podkladu živičného tl přes 50 do 100 mm strojně pl přes 50 do 200 m2</t>
  </si>
  <si>
    <t>148872710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</si>
  <si>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</si>
  <si>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</si>
  <si>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3</t>
  </si>
  <si>
    <t>113107322</t>
  </si>
  <si>
    <t>Odstranění podkladu z kameniva drceného tl přes 100 do 200 mm strojně pl do 50 m2</t>
  </si>
  <si>
    <t>-2036025483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</si>
  <si>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</si>
  <si>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</si>
  <si>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P</t>
  </si>
  <si>
    <t>Poznámka k položce:_x000D_
pro ostrůvek</t>
  </si>
  <si>
    <t>113107324</t>
  </si>
  <si>
    <t>Odstranění podkladu z kameniva drceného tl přes 300 do 400 mm strojně pl do 50 m2</t>
  </si>
  <si>
    <t>-2060656372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</si>
  <si>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</si>
  <si>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</si>
  <si>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Poznámka k položce:_x000D_
překop přípojky</t>
  </si>
  <si>
    <t>5</t>
  </si>
  <si>
    <t>113107342</t>
  </si>
  <si>
    <t>Odstranění podkladu živičného tl přes 50 do 100 mm strojně pl do 50 m2</t>
  </si>
  <si>
    <t>1779749290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</si>
  <si>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</si>
  <si>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</si>
  <si>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6</t>
  </si>
  <si>
    <t>122252204</t>
  </si>
  <si>
    <t>Odkopávky a prokopávky nezapažené pro silnice a dálnice v hornině třídy těžitelnosti I objem do 500 m3 strojně</t>
  </si>
  <si>
    <t>m3</t>
  </si>
  <si>
    <t>221108616</t>
  </si>
  <si>
    <t>Odkopávky a prokopávky nezapažené pro silnice a dálnice strojně v hornině třídy těžitelnosti I přes 100 do 500 m3</t>
  </si>
  <si>
    <t>https://podminky.urs.cz/item/CS_URS_2023_01/122252204</t>
  </si>
  <si>
    <t>7</t>
  </si>
  <si>
    <t>122702119</t>
  </si>
  <si>
    <t>Příplatek za lepivost k odkopávkám a prokopávkám výsypek rozpojitelných bez předchozího rozrušení</t>
  </si>
  <si>
    <t>-809994596</t>
  </si>
  <si>
    <t>Odkopávky a prokopávky výsypek   Příplatek k cenám za lepivost zemin</t>
  </si>
  <si>
    <t>Poznámka k položce:_x000D_
viz.pol.122252204 + 132212121+133251101</t>
  </si>
  <si>
    <t>VV</t>
  </si>
  <si>
    <t>179,94+18,65+2,39</t>
  </si>
  <si>
    <t>8</t>
  </si>
  <si>
    <t>129001101</t>
  </si>
  <si>
    <t>Příplatek za ztížení odkopávky nebo prokopávky v blízkosti inženýrských sítí</t>
  </si>
  <si>
    <t>CS ÚRS 2020 01</t>
  </si>
  <si>
    <t>-2060858476</t>
  </si>
  <si>
    <t>Příplatek k cenám vykopávek za ztížení vykopávky v blízkosti podzemního vedení nebo výbušnin v horninách jakékoliv třídy</t>
  </si>
  <si>
    <t>Poznámka k položce:_x000D_
10% celkového objemu odkopávek viz.pol.122252204+132212121+132251101</t>
  </si>
  <si>
    <t>200,98*0,1</t>
  </si>
  <si>
    <t>9</t>
  </si>
  <si>
    <t>132212121</t>
  </si>
  <si>
    <t>Hloubení zapažených rýh šířky do 800 mm v soudržných horninách třídy těžitelnosti I skupiny 3 ručně</t>
  </si>
  <si>
    <t>-1030255877</t>
  </si>
  <si>
    <t>Hloubení zapažených rýh šířky do 800 mm ručně s urovnáním dna do předepsaného profilu a spádu v hornině třídy těžitelnosti I skupiny 3 soudržných</t>
  </si>
  <si>
    <t>https://podminky.urs.cz/item/CS_URS_2023_01/132212121</t>
  </si>
  <si>
    <t>Poznámka k položce:_x000D_
žlabovky + výtok liniové žlaby + přípojky vpustí</t>
  </si>
  <si>
    <t>8,61+6,26+3,78</t>
  </si>
  <si>
    <t>10</t>
  </si>
  <si>
    <t>133251101</t>
  </si>
  <si>
    <t>Hloubení šachet nezapažených v hornině třídy těžitelnosti I skupiny 3 objem do 20 m3</t>
  </si>
  <si>
    <t>2017668093</t>
  </si>
  <si>
    <t>Hloubení nezapažených šachet strojně v hornině třídy těžitelnosti I skupiny 3 do 20 m3</t>
  </si>
  <si>
    <t>https://podminky.urs.cz/item/CS_URS_2023_01/133251101</t>
  </si>
  <si>
    <t>Poznámka k položce:_x000D_
patky zábradlí, vpust</t>
  </si>
  <si>
    <t>1,02+1,37</t>
  </si>
  <si>
    <t>11</t>
  </si>
  <si>
    <t>162751117</t>
  </si>
  <si>
    <t>Vodorovné přemístění přes 9 000 do 10000 m výkopku/sypaniny z horniny třídy těžitelnosti I skupiny 1 až 3</t>
  </si>
  <si>
    <t>-1895173742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</si>
  <si>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</si>
  <si>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</si>
  <si>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12</t>
  </si>
  <si>
    <t>162751117b</t>
  </si>
  <si>
    <t>Vodorovné přemístění do 10000 m výkopku/sypaniny z horniny třídy těžitelnosti I, skupiny 1 až 3</t>
  </si>
  <si>
    <t>536902529</t>
  </si>
  <si>
    <t>Poznámka k položce:_x000D_
dovoz nakoupené ornice</t>
  </si>
  <si>
    <t>13</t>
  </si>
  <si>
    <t>162751119</t>
  </si>
  <si>
    <t>Příplatek k vodorovnému přemístění výkopku/sypaniny z horniny třídy těžitelnosti I skupiny 1 až 3 ZKD 1000 m přes 10000 m</t>
  </si>
  <si>
    <t>23959963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</si>
  <si>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</si>
  <si>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</si>
  <si>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Poznámka k položce:_x000D_
viz.pol. 162751117, dalších 10km</t>
  </si>
  <si>
    <t>152,98*10</t>
  </si>
  <si>
    <t>14</t>
  </si>
  <si>
    <t>777137676</t>
  </si>
  <si>
    <t>Poznámka k položce:_x000D_
viz.pol. 162751117b, dalších 10km</t>
  </si>
  <si>
    <t>46*10</t>
  </si>
  <si>
    <t>167103101</t>
  </si>
  <si>
    <t>Nakládání výkopku ze zemin schopných zúrodnění</t>
  </si>
  <si>
    <t>1452998011</t>
  </si>
  <si>
    <t>Nakládání neulehlého výkopku z hromad  zeminy schopné zúrodnění</t>
  </si>
  <si>
    <t xml:space="preserve">Poznámka k položce:_x000D_
naložení ornice </t>
  </si>
  <si>
    <t>16</t>
  </si>
  <si>
    <t>171151101</t>
  </si>
  <si>
    <t>Hutnění boků násypů pro jakýkoliv sklon a míru zhutnění svahu</t>
  </si>
  <si>
    <t>683169373</t>
  </si>
  <si>
    <t>Hutnění boků násypů z hornin soudržných a sypkých pro jakýkoliv sklon, délku a míru zhutnění svahu</t>
  </si>
  <si>
    <t>https://podminky.urs.cz/item/CS_URS_2023_01/171151101</t>
  </si>
  <si>
    <t>17</t>
  </si>
  <si>
    <t>171152101</t>
  </si>
  <si>
    <t>Uložení sypaniny z hornin soudržných do násypů zhutněných silnic a dálnic</t>
  </si>
  <si>
    <t>-482139655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</si>
  <si>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</si>
  <si>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https://podminky.urs.cz/item/CS_URS_2023_01/171152101</t>
  </si>
  <si>
    <t>18</t>
  </si>
  <si>
    <t>171201221</t>
  </si>
  <si>
    <t>Poplatek za uložení na skládce (skládkovné) zeminy a kamení kód odpadu 17 05 04</t>
  </si>
  <si>
    <t>t</t>
  </si>
  <si>
    <t>1476289885</t>
  </si>
  <si>
    <t>Poplatek za uložení stavebního odpadu na skládce (skládkovné) zeminy a kamení zatříděného do Katalogu odpadů pod kódem 17 05 04</t>
  </si>
  <si>
    <t>Poznámka k položce:_x000D_
viz.položka 171251201</t>
  </si>
  <si>
    <t>152,98*1,9</t>
  </si>
  <si>
    <t>19</t>
  </si>
  <si>
    <t>171251201</t>
  </si>
  <si>
    <t>Uložení sypaniny na skládky nebo meziskládky</t>
  </si>
  <si>
    <t>-676970561</t>
  </si>
  <si>
    <t>Uložení sypaniny na skládky nebo meziskládky bez hutnění s upravením uložené sypaniny do předepsaného tvaru</t>
  </si>
  <si>
    <t>Poznámka k položce:_x000D_
viz.položka 162751117</t>
  </si>
  <si>
    <t>20</t>
  </si>
  <si>
    <t>175111101</t>
  </si>
  <si>
    <t>Obsypání potrubí ručně sypaninou bez prohození, uloženou do 3 m</t>
  </si>
  <si>
    <t>1372294468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</si>
  <si>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</si>
  <si>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</si>
  <si>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175111109</t>
  </si>
  <si>
    <t>Příplatek k obsypání potrubí za ruční prohození sypaniny, uložené do 3 m</t>
  </si>
  <si>
    <t>1261402193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</si>
  <si>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</si>
  <si>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https://podminky.urs.cz/item/CS_URS_2023_01/175111109</t>
  </si>
  <si>
    <t>22</t>
  </si>
  <si>
    <t>181152301</t>
  </si>
  <si>
    <t>Úprava pláně pro silnice a dálnice v zářezech bez zhutnění</t>
  </si>
  <si>
    <t>189761352</t>
  </si>
  <si>
    <t>Úprava pláně na stavbách silnic a dálnic strojně v zářezech mimo skalních bez zhutnění</t>
  </si>
  <si>
    <t>23</t>
  </si>
  <si>
    <t>181152302</t>
  </si>
  <si>
    <t>Úprava pláně pro silnice a dálnice v zářezech se zhutněním</t>
  </si>
  <si>
    <t>2095242366</t>
  </si>
  <si>
    <t>Úprava pláně na stavbách silnic a dálnic strojně v zářezech mimo skalních se zhutněním</t>
  </si>
  <si>
    <t>24</t>
  </si>
  <si>
    <t>181351103</t>
  </si>
  <si>
    <t>Rozprostření ornice tl vrstvy do 200 mm pl do 500 m2 v rovině nebo ve svahu do 1:5 strojně</t>
  </si>
  <si>
    <t>1077244400</t>
  </si>
  <si>
    <t>Rozprostření a urovnání ornice v rovině nebo ve svahu sklonu do 1:5 strojně při souvislé ploše přes 100 do 500 m2, tl. vrstvy do 200 mm</t>
  </si>
  <si>
    <t>Poznámka k položce:_x000D_
tl. vrstvy 100mm</t>
  </si>
  <si>
    <t>25</t>
  </si>
  <si>
    <t>181411121</t>
  </si>
  <si>
    <t>Založení lučního trávníku výsevem pl do 1000 m2 v rovině a ve svahu do 1:5</t>
  </si>
  <si>
    <t>1079942471</t>
  </si>
  <si>
    <t>Založení trávníku na půdě předem připravené plochy do 1000 m2 výsevem včetně utažení lučního v rovině nebo na svahu do 1:5</t>
  </si>
  <si>
    <t>https://podminky.urs.cz/item/CS_URS_2023_01/181411121</t>
  </si>
  <si>
    <t>26</t>
  </si>
  <si>
    <t>181411122</t>
  </si>
  <si>
    <t>Založení lučního trávníku výsevem pl do 1000 m2 ve svahu přes 1:5 do 1:2</t>
  </si>
  <si>
    <t>565505084</t>
  </si>
  <si>
    <t>Založení trávníku na půdě předem připravené plochy do 1000 m2 výsevem včetně utažení lučního na svahu přes 1:5 do 1:2</t>
  </si>
  <si>
    <t>https://podminky.urs.cz/item/CS_URS_2023_01/181411122</t>
  </si>
  <si>
    <t>27</t>
  </si>
  <si>
    <t>182251101</t>
  </si>
  <si>
    <t>Svahování násypů</t>
  </si>
  <si>
    <t>-1237013437</t>
  </si>
  <si>
    <t>Svahování trvalých svahů do projektovaných profilů strojně s potřebným přemístěním výkopku při svahování násypů v jakékoliv hornině</t>
  </si>
  <si>
    <t>28</t>
  </si>
  <si>
    <t>M</t>
  </si>
  <si>
    <t>00572470</t>
  </si>
  <si>
    <t>osivo směs travní univerzál</t>
  </si>
  <si>
    <t>kg</t>
  </si>
  <si>
    <t>-168206045</t>
  </si>
  <si>
    <t>460*1,05*0,035</t>
  </si>
  <si>
    <t>29</t>
  </si>
  <si>
    <t>10364101</t>
  </si>
  <si>
    <t>zemina pro terénní úpravy -  ornice</t>
  </si>
  <si>
    <t>1541325054</t>
  </si>
  <si>
    <t>Poznámka k položce:_x000D_
ornice pro plochy terénních úprav</t>
  </si>
  <si>
    <t>460*0,1*1,6</t>
  </si>
  <si>
    <t>30</t>
  </si>
  <si>
    <t>182351123</t>
  </si>
  <si>
    <t>Rozprostření ornice pl do 500 m2 ve svahu přes 1:5 tl vrstvy do 200 mm strojně</t>
  </si>
  <si>
    <t>1381864008</t>
  </si>
  <si>
    <t>Rozprostření a urovnání ornice ve svahu sklonu přes 1:5 strojně při souvislé ploše přes 100 do 500 m2, tl. vrstvy do 200 mm</t>
  </si>
  <si>
    <t>Zakládání</t>
  </si>
  <si>
    <t>31</t>
  </si>
  <si>
    <t>275313511</t>
  </si>
  <si>
    <t>Základové patky z betonu tř. C 12/15</t>
  </si>
  <si>
    <t>305868303</t>
  </si>
  <si>
    <t>Základy z betonu prostého patky a bloky z betonu kamenem neprokládaného tř. C 12/15</t>
  </si>
  <si>
    <t>https://podminky.urs.cz/item/CS_URS_2023_01/275313511</t>
  </si>
  <si>
    <t>Poznámka k položce:_x000D_
patky pro bezpečnostní zábradlí</t>
  </si>
  <si>
    <t>0,4*0,4*0,7*8</t>
  </si>
  <si>
    <t>Vodorovné konstrukce</t>
  </si>
  <si>
    <t>32</t>
  </si>
  <si>
    <t>451541111</t>
  </si>
  <si>
    <t>Lože pod potrubí otevřený výkop ze štěrkodrtě</t>
  </si>
  <si>
    <t>-1155229788</t>
  </si>
  <si>
    <t>Lože pod potrubí, stoky a drobné objekty v otevřeném výkopu ze štěrkodrtě 0-63 mm</t>
  </si>
  <si>
    <t>https://podminky.urs.cz/item/CS_URS_2023_01/451541111</t>
  </si>
  <si>
    <t>Poznámka k položce:_x000D_
lože pod zádlažbu vtoku a výtoku, tl.15cm</t>
  </si>
  <si>
    <t>20,5*0,15</t>
  </si>
  <si>
    <t>33</t>
  </si>
  <si>
    <t>465513127</t>
  </si>
  <si>
    <t>Dlažba z lomového kamene na cementovou maltu s vyspárováním tl 200 mm</t>
  </si>
  <si>
    <t>-1256246849</t>
  </si>
  <si>
    <t>Dlažba z lomového kamene lomařsky upraveného na cementovou maltu, s vyspárováním cementovou maltou, tl. kamene 200 mm</t>
  </si>
  <si>
    <t>https://podminky.urs.cz/item/CS_URS_2023_01/465513127</t>
  </si>
  <si>
    <t>Komunikace pozemní</t>
  </si>
  <si>
    <t>34</t>
  </si>
  <si>
    <t>564831011</t>
  </si>
  <si>
    <t>Podklad ze štěrkodrtě ŠD plochy do 100 m2 tl 100 mm</t>
  </si>
  <si>
    <t>-527782776</t>
  </si>
  <si>
    <t>Podklad ze štěrkodrti ŠD s rozprostřením a zhutněním plochy jednotlivě do 100 m2, po zhutnění tl. 100 mm</t>
  </si>
  <si>
    <t>https://podminky.urs.cz/item/CS_URS_2023_01/564831011</t>
  </si>
  <si>
    <t>Poznámka k položce:_x000D_
základové patky zábradlí</t>
  </si>
  <si>
    <t>0,4*0,4*8</t>
  </si>
  <si>
    <t>35</t>
  </si>
  <si>
    <t>564831111</t>
  </si>
  <si>
    <t>Podklad ze štěrkodrtě ŠD plochy přes 100 m2 tl 100 mm</t>
  </si>
  <si>
    <t>771098746</t>
  </si>
  <si>
    <t>Podklad ze štěrkodrti ŠD s rozprostřením a zhutněním plochy přes 100 m2, po zhutnění tl. 100 mm</t>
  </si>
  <si>
    <t>https://podminky.urs.cz/item/CS_URS_2023_01/564831111</t>
  </si>
  <si>
    <t>Poznámka k položce:_x000D_
lože pod žlab z příkopových tvárnic</t>
  </si>
  <si>
    <t>36</t>
  </si>
  <si>
    <t>59227003</t>
  </si>
  <si>
    <t>žlabovka příkopová betonová s lomenými stěnami 330x570x140mm</t>
  </si>
  <si>
    <t>m</t>
  </si>
  <si>
    <t>-564628676</t>
  </si>
  <si>
    <t>66,7*1,03</t>
  </si>
  <si>
    <t>37</t>
  </si>
  <si>
    <t>564851111</t>
  </si>
  <si>
    <t>Podklad ze štěrkodrtě ŠD plochy přes 100 m2 tl 150 mm</t>
  </si>
  <si>
    <t>-1678563866</t>
  </si>
  <si>
    <t>Podklad ze štěrkodrti ŠD s rozprostřením a zhutněním plochy přes 100 m2, po zhutnění tl. 150 mm</t>
  </si>
  <si>
    <t>https://podminky.urs.cz/item/CS_URS_2023_01/564851111</t>
  </si>
  <si>
    <t>Poznámka k položce:_x000D_
extravilán</t>
  </si>
  <si>
    <t>38</t>
  </si>
  <si>
    <t>-1114511262</t>
  </si>
  <si>
    <t>Poznámka k položce:_x000D_
smíšená stezka</t>
  </si>
  <si>
    <t>39</t>
  </si>
  <si>
    <t>-96979899</t>
  </si>
  <si>
    <t>Poznámka k položce:_x000D_
chodníky pro pěší</t>
  </si>
  <si>
    <t>40</t>
  </si>
  <si>
    <t>564871111</t>
  </si>
  <si>
    <t>Podklad ze štěrkodrtě ŠD plochy přes 100 m2 tl 250 mm</t>
  </si>
  <si>
    <t>1770730658</t>
  </si>
  <si>
    <t>Podklad ze štěrkodrti ŠD s rozprostřením a zhutněním plochy přes 100 m2, po zhutnění tl. 250 mm</t>
  </si>
  <si>
    <t>https://podminky.urs.cz/item/CS_URS_2023_01/564871111</t>
  </si>
  <si>
    <t>Poznámka k položce:_x000D_
vozovka</t>
  </si>
  <si>
    <t>41</t>
  </si>
  <si>
    <t>564952113</t>
  </si>
  <si>
    <t>Podklad z mechanicky zpevněného kameniva MZK tl 170 mm</t>
  </si>
  <si>
    <t>597975398</t>
  </si>
  <si>
    <t>Podklad z mechanicky zpevněného kameniva MZK (minerální beton) s rozprostřením a s hutněním, po zhutnění tl. 170 mm</t>
  </si>
  <si>
    <t>https://podminky.urs.cz/item/CS_URS_2023_01/564952113</t>
  </si>
  <si>
    <t>42</t>
  </si>
  <si>
    <t>565135111</t>
  </si>
  <si>
    <t>Asfaltový beton vrstva podkladní ACP 16 (obalované kamenivo OKS) tl 50 mm š do 3 m</t>
  </si>
  <si>
    <t>2000046966</t>
  </si>
  <si>
    <t>Asfaltový beton vrstva podkladní ACP 16 (obalované kamenivo střednězrnné - OKS) s rozprostřením a zhutněním v pruhu šířky přes 1,5 do 3 m, po zhutnění tl. 50 mm</t>
  </si>
  <si>
    <t>https://podminky.urs.cz/item/CS_URS_2023_01/565135111</t>
  </si>
  <si>
    <t>Poznámka k položce:_x000D_
ACp 16+ (vozovka)</t>
  </si>
  <si>
    <t>43</t>
  </si>
  <si>
    <t>569231111</t>
  </si>
  <si>
    <t>Zpevnění krajnic štěrkopískem nebo kamenivem těženým tl 100 mm</t>
  </si>
  <si>
    <t>-637370579</t>
  </si>
  <si>
    <t>Zpevnění krajnic nebo komunikací pro pěší s rozprostřením a zhutněním, po zhutnění štěrkopískem nebo kamenivem těženým tl. 100 mm</t>
  </si>
  <si>
    <t>https://podminky.urs.cz/item/CS_URS_2023_01/569231111</t>
  </si>
  <si>
    <t>44</t>
  </si>
  <si>
    <t>573211107</t>
  </si>
  <si>
    <t>Postřik živičný spojovací z asfaltu v množství 0,30 kg/m2</t>
  </si>
  <si>
    <t>1576361582</t>
  </si>
  <si>
    <t>Postřik spojovací PS bez posypu kamenivem z asfaltu silničního, v množství 0,30 kg/m2</t>
  </si>
  <si>
    <t>https://podminky.urs.cz/item/CS_URS_2023_01/573211107</t>
  </si>
  <si>
    <t>Poznámka k položce:_x000D_
vozovka, 2.vrstva</t>
  </si>
  <si>
    <t>45</t>
  </si>
  <si>
    <t>1322480765</t>
  </si>
  <si>
    <t>Poznámka k položce:_x000D_
vozovka, 1.vrstva</t>
  </si>
  <si>
    <t>46</t>
  </si>
  <si>
    <t>-390681567</t>
  </si>
  <si>
    <t>47</t>
  </si>
  <si>
    <t>577133111</t>
  </si>
  <si>
    <t>Asfaltový beton vrstva obrusná ACO 8 (ABJ) tl 40 mm š do 3 m z nemodifikovaného asfaltu</t>
  </si>
  <si>
    <t>-1334166729</t>
  </si>
  <si>
    <t>Asfaltový beton vrstva obrusná ACO 8 (ABJ) s rozprostřením a se zhutněním z nemodifikovaného asfaltu v pruhu šířky do 3 m, po zhutnění tl. 40 mm</t>
  </si>
  <si>
    <t>https://podminky.urs.cz/item/CS_URS_2023_01/577133111</t>
  </si>
  <si>
    <t>48</t>
  </si>
  <si>
    <t>577134211</t>
  </si>
  <si>
    <t>Asfaltový beton vrstva obrusná ACO 11 (ABS) tř. II tl 40 mm š do 3 m z nemodifikovaného asfaltu</t>
  </si>
  <si>
    <t>1595181602</t>
  </si>
  <si>
    <t>Asfaltový beton vrstva obrusná ACO 11 (ABS) s rozprostřením a se zhutněním z nemodifikovaného asfaltu v pruhu šířky do 3 m tř. II, po zhutnění tl. 40 mm</t>
  </si>
  <si>
    <t>https://podminky.urs.cz/item/CS_URS_2023_01/577134211</t>
  </si>
  <si>
    <t>Poznámka k položce:_x000D_
ACO 11+ (vozovka)</t>
  </si>
  <si>
    <t>49</t>
  </si>
  <si>
    <t>577155112</t>
  </si>
  <si>
    <t>Asfaltový beton vrstva ložní ACL 16 (ABH) tl 60 mm š do 3 m z nemodifikovaného asfaltu</t>
  </si>
  <si>
    <t>348370258</t>
  </si>
  <si>
    <t>Asfaltový beton vrstva ložní ACL 16 (ABH) s rozprostřením a zhutněním z nemodifikovaného asfaltu v pruhu šířky do 3 m, po zhutnění tl. 60 mm</t>
  </si>
  <si>
    <t>https://podminky.urs.cz/item/CS_URS_2023_01/577155112</t>
  </si>
  <si>
    <t>Poznámka k položce:_x000D_
ACL 16+ (vozovka)</t>
  </si>
  <si>
    <t>50</t>
  </si>
  <si>
    <t>-1956289724</t>
  </si>
  <si>
    <t>51</t>
  </si>
  <si>
    <t>591241111</t>
  </si>
  <si>
    <t>Kladení dlažby z kostek drobných z kamene na MC tl 50 mm</t>
  </si>
  <si>
    <t>-1460985268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</si>
  <si>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</si>
  <si>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https://podminky.urs.cz/item/CS_URS_2023_01/591241111</t>
  </si>
  <si>
    <t>Poznámka k položce:_x000D_
ostrůvek</t>
  </si>
  <si>
    <t>52</t>
  </si>
  <si>
    <t>596211120</t>
  </si>
  <si>
    <t>Kladení zámkové dlažby komunikací pro pěší ručně tl 60 mm skupiny B pl do 50 m2</t>
  </si>
  <si>
    <t>1066194662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</si>
  <si>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</si>
  <si>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https://podminky.urs.cz/item/CS_URS_2023_01/596211120</t>
  </si>
  <si>
    <t>53</t>
  </si>
  <si>
    <t>596211121</t>
  </si>
  <si>
    <t>Kladení zámkové dlažby komunikací pro pěší ručně tl 60 mm skupiny B pl přes 50 do 100 m2</t>
  </si>
  <si>
    <t>-389402829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</si>
  <si>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50 do 100 m2</t>
  </si>
  <si>
    <t>https://podminky.urs.cz/item/CS_URS_2023_01/596211121</t>
  </si>
  <si>
    <t>54</t>
  </si>
  <si>
    <t>59245006</t>
  </si>
  <si>
    <t>dlažba tvar obdélník betonová pro nevidomé 200x100x60mm barevná</t>
  </si>
  <si>
    <t>-224138432</t>
  </si>
  <si>
    <t>55</t>
  </si>
  <si>
    <t>DTN.22209</t>
  </si>
  <si>
    <t>dlažba kostka 10x10x6cm přírodní</t>
  </si>
  <si>
    <t>1903437473</t>
  </si>
  <si>
    <t>Poznámka k položce:_x000D_
dlažba s tryskaným povrchem (chodníky pro pěší)</t>
  </si>
  <si>
    <t>145*1,03</t>
  </si>
  <si>
    <t>Trubní vedení</t>
  </si>
  <si>
    <t>56</t>
  </si>
  <si>
    <t>895941111R</t>
  </si>
  <si>
    <t>Zřízení vpusti kanalizační uliční z betonových dílců typ UV-50 normální</t>
  </si>
  <si>
    <t>kus</t>
  </si>
  <si>
    <t>-1747523624</t>
  </si>
  <si>
    <t>Zřízení vpusti kanalizační  uliční z betonových dílců typ UV-50 normální</t>
  </si>
  <si>
    <t>Poznámka k položce:_x000D_
Kompletní zřízení vpusti včetně přípojky dl.10m a dodávky veškerých materiálů</t>
  </si>
  <si>
    <t>57</t>
  </si>
  <si>
    <t>895941211R</t>
  </si>
  <si>
    <t>Zřízení vpusti kanalizační uliční z betonových dílců typ UV-50 nízký</t>
  </si>
  <si>
    <t>972023810</t>
  </si>
  <si>
    <t>Zřízení vpusti kanalizační  uliční z betonových dílců typ UV-50 nízký</t>
  </si>
  <si>
    <t>Poznámka k položce:_x000D_
Kompletní zřízení žlabové vpusti včetně přípojek dl.7,5 a 9,5m a dodávky veškerých materiálů</t>
  </si>
  <si>
    <t>58</t>
  </si>
  <si>
    <t>935113111</t>
  </si>
  <si>
    <t>Osazení odvodňovacího polymerbetonového žlabu s krycím roštem šířky do 200 mm</t>
  </si>
  <si>
    <t>853729648</t>
  </si>
  <si>
    <t>Osazení odvodňovacího žlabu s krycím roštem  polymerbetonového šířky do 200 mm</t>
  </si>
  <si>
    <t>59</t>
  </si>
  <si>
    <t>89594121R</t>
  </si>
  <si>
    <t>Liniový odvodňovací žlab včetně roštů, čela a příslušenství</t>
  </si>
  <si>
    <t>-343186838</t>
  </si>
  <si>
    <t>Ostatní konstrukce a práce, bourání</t>
  </si>
  <si>
    <t>60</t>
  </si>
  <si>
    <t>911381812</t>
  </si>
  <si>
    <t>Odstranění silničního betonového svodidla délky 2 m výšky 0,8 m</t>
  </si>
  <si>
    <t>90438218</t>
  </si>
  <si>
    <t>Odstranění silničního betonového svodidla s naložením na dopravní prostředek délky 2 m, výšky 0,8 m</t>
  </si>
  <si>
    <t>https://podminky.urs.cz/item/CS_URS_2023_01/911381812</t>
  </si>
  <si>
    <t>Poznámka k položce:_x000D_
včetně přesunu svodidel do nových poloh_x000D_
svodidla posouvaná k II/198 natřít šedou barvou</t>
  </si>
  <si>
    <t>61</t>
  </si>
  <si>
    <t>59216012</t>
  </si>
  <si>
    <t>svodidlo silniční betonové jednostranné koncové 2000mm</t>
  </si>
  <si>
    <t>-1001548774</t>
  </si>
  <si>
    <t>svodidlo silniční betonové jednostranné koncové 510x810x4000mm</t>
  </si>
  <si>
    <t>Poznámka k položce:_x000D_
včetně dovozu, osazení a nátěru</t>
  </si>
  <si>
    <t>62</t>
  </si>
  <si>
    <t>912211111</t>
  </si>
  <si>
    <t>Montáž směrového sloupku silničního plastového prosté uložení bez betonového základu</t>
  </si>
  <si>
    <t>1414377068</t>
  </si>
  <si>
    <t>Montáž směrového sloupku plastového s odrazkou prostým uložením bez betonového základu silničního</t>
  </si>
  <si>
    <t>https://podminky.urs.cz/item/CS_URS_2023_01/912211111</t>
  </si>
  <si>
    <t>Poznámka k položce:_x000D_
Z 11a</t>
  </si>
  <si>
    <t>63</t>
  </si>
  <si>
    <t>914111111</t>
  </si>
  <si>
    <t>Montáž svislé dopravní značky do velikosti 1 m2 objímkami na sloupek nebo konzolu</t>
  </si>
  <si>
    <t>2021014324</t>
  </si>
  <si>
    <t>Montáž svislé dopravní značky základní velikosti do 1 m2 objímkami na sloupky nebo konzoly</t>
  </si>
  <si>
    <t>https://podminky.urs.cz/item/CS_URS_2023_01/914111111</t>
  </si>
  <si>
    <t>Poznámka k položce:_x000D_
2x P2, 1x P6, 2x C4a, 2x Z4b, 1x IZ4a, 1x IZ4b</t>
  </si>
  <si>
    <t>64</t>
  </si>
  <si>
    <t>914511112</t>
  </si>
  <si>
    <t>Montáž sloupku dopravních značek délky do 3,5 m s betonovým základem a patkou D 60 mm</t>
  </si>
  <si>
    <t>1264275766</t>
  </si>
  <si>
    <t>Montáž sloupku dopravních značek délky do 3,5 m do hliníkové patky pro sloupek D 60 mm</t>
  </si>
  <si>
    <t>https://podminky.urs.cz/item/CS_URS_2023_01/914511112</t>
  </si>
  <si>
    <t>65</t>
  </si>
  <si>
    <t>915111111</t>
  </si>
  <si>
    <t>Vodorovné dopravní značení dělící čáry souvislé š 125 mm základní bílá barva</t>
  </si>
  <si>
    <t>509864869</t>
  </si>
  <si>
    <t>Vodorovné dopravní značení stříkané barvou dělící čára šířky 125 mm souvislá bílá základní</t>
  </si>
  <si>
    <t>https://podminky.urs.cz/item/CS_URS_2023_01/915111111</t>
  </si>
  <si>
    <t>Poznámka k položce:_x000D_
V 1a</t>
  </si>
  <si>
    <t>66</t>
  </si>
  <si>
    <t>915111121</t>
  </si>
  <si>
    <t>Vodorovné dopravní značení dělící čáry přerušované š 125 mm základní bílá barva</t>
  </si>
  <si>
    <t>-188433864</t>
  </si>
  <si>
    <t>Vodorovné dopravní značení stříkané barvou dělící čára šířky 125 mm přerušovaná bílá základní</t>
  </si>
  <si>
    <t>https://podminky.urs.cz/item/CS_URS_2023_01/915111121</t>
  </si>
  <si>
    <t>Poznámka k položce:_x000D_
V 2b, V 7b</t>
  </si>
  <si>
    <t>67</t>
  </si>
  <si>
    <t>915121111</t>
  </si>
  <si>
    <t>Vodorovné dopravní značení vodící čáry souvislé š 250 mm základní bílá barva</t>
  </si>
  <si>
    <t>-601723273</t>
  </si>
  <si>
    <t>Vodorovné dopravní značení stříkané barvou vodící čára bílá šířky 250 mm souvislá základní</t>
  </si>
  <si>
    <t>https://podminky.urs.cz/item/CS_URS_2023_01/915121111</t>
  </si>
  <si>
    <t>Poznámka k položce:_x000D_
V 4</t>
  </si>
  <si>
    <t>68</t>
  </si>
  <si>
    <t>915121121</t>
  </si>
  <si>
    <t>Vodorovné dopravní značení vodící čáry přerušované š 250 mm základní bílá barva</t>
  </si>
  <si>
    <t>-1998914274</t>
  </si>
  <si>
    <t>Vodorovné dopravní značení stříkané barvou vodící čára bílá šířky 250 mm přerušovaná základní</t>
  </si>
  <si>
    <t>https://podminky.urs.cz/item/CS_URS_2023_01/915121121</t>
  </si>
  <si>
    <t>Poznámka k položce:_x000D_
V 2b</t>
  </si>
  <si>
    <t>69</t>
  </si>
  <si>
    <t>915131111</t>
  </si>
  <si>
    <t>Vodorovné dopravní značení přechody pro chodce, šipky, symboly základní bílá barva</t>
  </si>
  <si>
    <t>1922472686</t>
  </si>
  <si>
    <t>Vodorovné dopravní značení stříkané barvou přechody pro chodce, šipky, symboly bílé základní</t>
  </si>
  <si>
    <t>https://podminky.urs.cz/item/CS_URS_2023_01/915131111</t>
  </si>
  <si>
    <t>Poznámka k položce:_x000D_
V 13</t>
  </si>
  <si>
    <t>70</t>
  </si>
  <si>
    <t>915611111</t>
  </si>
  <si>
    <t>Předznačení vodorovného liniového značení</t>
  </si>
  <si>
    <t>-1778396827</t>
  </si>
  <si>
    <t>Předznačení pro vodorovné značení stříkané barvou nebo prováděné z nátěrových hmot liniové dělicí čáry, vodicí proužky</t>
  </si>
  <si>
    <t>https://podminky.urs.cz/item/CS_URS_2023_01/915611111</t>
  </si>
  <si>
    <t>71</t>
  </si>
  <si>
    <t>915621111</t>
  </si>
  <si>
    <t>Předznačení vodorovného plošného značení</t>
  </si>
  <si>
    <t>1453095685</t>
  </si>
  <si>
    <t>Předznačení pro vodorovné značení stříkané barvou nebo prováděné z nátěrových hmot plošné šipky, symboly, nápisy</t>
  </si>
  <si>
    <t>https://podminky.urs.cz/item/CS_URS_2023_01/915621111</t>
  </si>
  <si>
    <t>72</t>
  </si>
  <si>
    <t>916111123</t>
  </si>
  <si>
    <t>Osazení obruby z drobných kostek s boční opěrou do lože z betonu prostého</t>
  </si>
  <si>
    <t>-2023108050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</si>
  <si>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</si>
  <si>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https://podminky.urs.cz/item/CS_URS_2023_01/916111123</t>
  </si>
  <si>
    <t>Poznámka k položce:_x000D_
přídlažba</t>
  </si>
  <si>
    <t>73</t>
  </si>
  <si>
    <t>916241213</t>
  </si>
  <si>
    <t>Osazení obrubníku kamenného stojatého s boční opěrou do lože z betonu prostého</t>
  </si>
  <si>
    <t>-200311702</t>
  </si>
  <si>
    <t>Osazení obrubníku kamenného se zřízením lože, s vyplněním a zatřením spár cementovou maltou stojatého s boční opěrou z betonu prostého, do lože z betonu prostého</t>
  </si>
  <si>
    <t>https://podminky.urs.cz/item/CS_URS_2023_01/916241213</t>
  </si>
  <si>
    <t>Poznámka k položce:_x000D_
celkem 189m přímých a poloměrů R22 (5,75m), R26 (6,85m), R33 (11,7m) a R39 (13,25m)</t>
  </si>
  <si>
    <t>74</t>
  </si>
  <si>
    <t>916331112</t>
  </si>
  <si>
    <t>Osazení zahradního obrubníku betonového do lože z betonu s boční opěrou</t>
  </si>
  <si>
    <t>-700555512</t>
  </si>
  <si>
    <t>Osazení zahradního obrubníku betonového s ložem tl. od 50 do 100 mm z betonu prostého tř. C 12/15 s boční opěrou z betonu prostého tř. C 12/15</t>
  </si>
  <si>
    <t>https://podminky.urs.cz/item/CS_URS_2023_01/916331112</t>
  </si>
  <si>
    <t>Poznámka k položce:_x000D_
obruby dl.50 a 100cm</t>
  </si>
  <si>
    <t>75</t>
  </si>
  <si>
    <t>916991121</t>
  </si>
  <si>
    <t>Lože pod obrubníky, krajníky nebo obruby z dlažebních kostek z betonu prostého</t>
  </si>
  <si>
    <t>278395487</t>
  </si>
  <si>
    <t>Lože pod obrubníky, krajníky nebo obruby z dlažebních kostek z betonu prostého</t>
  </si>
  <si>
    <t>https://podminky.urs.cz/item/CS_URS_2023_01/916991121</t>
  </si>
  <si>
    <t>Poznámka k položce:_x000D_
zvýšené lože pod obruby</t>
  </si>
  <si>
    <t>0,5*0,1*227,2</t>
  </si>
  <si>
    <t>76</t>
  </si>
  <si>
    <t>919735112</t>
  </si>
  <si>
    <t>Řezání stávajícího živičného krytu hl přes 50 do 100 mm</t>
  </si>
  <si>
    <t>-1549936440</t>
  </si>
  <si>
    <t>Řezání stávajícího živičného krytu nebo podkladu hloubky přes 50 do 100 mm</t>
  </si>
  <si>
    <t>https://podminky.urs.cz/item/CS_URS_2023_01/919735112</t>
  </si>
  <si>
    <t>77</t>
  </si>
  <si>
    <t>935112211</t>
  </si>
  <si>
    <t>Osazení příkopového žlabu do betonu tl 100 mm z betonových tvárnic š 800 mm</t>
  </si>
  <si>
    <t>27451540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</si>
  <si>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</si>
  <si>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</si>
  <si>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78</t>
  </si>
  <si>
    <t>58380007</t>
  </si>
  <si>
    <t>obrubník kamenný žulový přímý 1000x150x250mm</t>
  </si>
  <si>
    <t>CS ÚRS 2021 01</t>
  </si>
  <si>
    <t>-1310225833</t>
  </si>
  <si>
    <t>Poznámka k položce:_x000D_
zahrnuje obruby přímé v délce 103,95m a obruby o R22m (dl.5,75m), R26m (dl.6,85m), R33m (dl.11,7m) a R39m (dl.13,25m)</t>
  </si>
  <si>
    <t>103,95+5,75+6,85+11,7+13,25</t>
  </si>
  <si>
    <t>141,5*1,02 'Přepočtené koeficientem množství</t>
  </si>
  <si>
    <t>79</t>
  </si>
  <si>
    <t>58380418</t>
  </si>
  <si>
    <t>obrubník kamenný žulový obloukový R 0,5-1m 150x250mm</t>
  </si>
  <si>
    <t>-1675884094</t>
  </si>
  <si>
    <t>Poznámka k položce:_x000D_
R1</t>
  </si>
  <si>
    <t>80</t>
  </si>
  <si>
    <t>58380448</t>
  </si>
  <si>
    <t>obrubník kamenný žulový obloukový R 5-10m 150x250mm</t>
  </si>
  <si>
    <t>-1863994758</t>
  </si>
  <si>
    <t>Poznámka k položce:_x000D_
R10</t>
  </si>
  <si>
    <t>81</t>
  </si>
  <si>
    <t>58380458</t>
  </si>
  <si>
    <t>obrubník kamenný žulový obloukový R 10-25m 150x250mm</t>
  </si>
  <si>
    <t>-379922237</t>
  </si>
  <si>
    <t>Poznámka k položce:_x000D_
R11, R13, R18 a R20</t>
  </si>
  <si>
    <t>21,15+8,95+23,1+15,45</t>
  </si>
  <si>
    <t>82</t>
  </si>
  <si>
    <t>58381007</t>
  </si>
  <si>
    <t>kostka dlažební žula drobná 12cm</t>
  </si>
  <si>
    <t>-742125796</t>
  </si>
  <si>
    <t>kostka dlažební žula drobná 12</t>
  </si>
  <si>
    <t>(210,2*0,12*1,02)+7,2*1,02</t>
  </si>
  <si>
    <t>83</t>
  </si>
  <si>
    <t>59217012</t>
  </si>
  <si>
    <t>obrubník betonový zahradní 500x80x250mm</t>
  </si>
  <si>
    <t>-1198016529</t>
  </si>
  <si>
    <t>52,5*1,03</t>
  </si>
  <si>
    <t>84</t>
  </si>
  <si>
    <t>59217016</t>
  </si>
  <si>
    <t>obrubník betonový chodníkový 1000x80x250mm</t>
  </si>
  <si>
    <t>999184459</t>
  </si>
  <si>
    <t>45*1,01</t>
  </si>
  <si>
    <t>85</t>
  </si>
  <si>
    <t>935112911</t>
  </si>
  <si>
    <t>Příplatek ZKD tl 10 mm lože přes 100 mm u příkopového žlabu osazeného do betonu</t>
  </si>
  <si>
    <t>2058431070</t>
  </si>
  <si>
    <t>Osazení betonového příkopového žlabu s vyplněním a zatřením spár cementovou maltou Příplatek k cenám za každých dalších i započatých 10 mm tloušťky lože přes 100 mm</t>
  </si>
  <si>
    <t>https://podminky.urs.cz/item/CS_URS_2023_01/935112911</t>
  </si>
  <si>
    <t>46,05*0,7</t>
  </si>
  <si>
    <t>86</t>
  </si>
  <si>
    <t>966006132</t>
  </si>
  <si>
    <t>Odstranění značek dopravních nebo orientačních se sloupky s betonovými patkami</t>
  </si>
  <si>
    <t>1721804335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</si>
  <si>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</si>
  <si>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</si>
  <si>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>Poznámka k položce:_x000D_
2x P2, 1x P6, 1x IJ7, 1x IZ4a, 1x IZ4b</t>
  </si>
  <si>
    <t>87</t>
  </si>
  <si>
    <t>966006133</t>
  </si>
  <si>
    <t>Odstranění směrových kůlů uklínovaných kameny nebo obetonovaných</t>
  </si>
  <si>
    <t>-1105749889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</si>
  <si>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</si>
  <si>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https://podminky.urs.cz/item/CS_URS_2023_01/966006133</t>
  </si>
  <si>
    <t>Poznámka k položce:_x000D_
odstranění směrových sloupků</t>
  </si>
  <si>
    <t>88</t>
  </si>
  <si>
    <t>966006211</t>
  </si>
  <si>
    <t>Odstranění svislých dopravních značek ze sloupů, sloupků nebo konzol</t>
  </si>
  <si>
    <t>-1408595644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</si>
  <si>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</si>
  <si>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</si>
  <si>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Poznámka k položce:_x000D_
8x odstranit, 2x vyměnit</t>
  </si>
  <si>
    <t>89</t>
  </si>
  <si>
    <t>999000001</t>
  </si>
  <si>
    <t>Prodloužení stávajících chrániček společností CETIN a ČEZ</t>
  </si>
  <si>
    <t>43892513</t>
  </si>
  <si>
    <t>Poznámka k položce:_x000D_
kompletní dodávka včetně materiálu</t>
  </si>
  <si>
    <t>90</t>
  </si>
  <si>
    <t>14310002R</t>
  </si>
  <si>
    <t>Dodávka bezpečnostního lankového zábradlí</t>
  </si>
  <si>
    <t>1705505764</t>
  </si>
  <si>
    <t>Poznámka k položce:_x000D_
Dodávka veškerých prvků pro realizaci zábradlí</t>
  </si>
  <si>
    <t>91</t>
  </si>
  <si>
    <t>911111111R</t>
  </si>
  <si>
    <t>Montáž zábradlí ocelového lankového vč. upevnění na betonové patky</t>
  </si>
  <si>
    <t>-502274139</t>
  </si>
  <si>
    <t>Poznámka k položce:_x000D_
kompletní montáž včetně spojovacích a upevňovacích prvků</t>
  </si>
  <si>
    <t>92</t>
  </si>
  <si>
    <t>40445225</t>
  </si>
  <si>
    <t>sloupek pro dopravní značku Zn D 60mm v 3,5m</t>
  </si>
  <si>
    <t>172681553</t>
  </si>
  <si>
    <t>Poznámka k položce:_x000D_
včetně příslušenství</t>
  </si>
  <si>
    <t>93</t>
  </si>
  <si>
    <t>40445612</t>
  </si>
  <si>
    <t>značky upravující přednost P2, P3, P8 750mm</t>
  </si>
  <si>
    <t>2023504101</t>
  </si>
  <si>
    <t>Poznámka k položce:_x000D_
2x P2</t>
  </si>
  <si>
    <t>94</t>
  </si>
  <si>
    <t>40445615</t>
  </si>
  <si>
    <t>značky upravující přednost P6 700mm</t>
  </si>
  <si>
    <t>-1322887218</t>
  </si>
  <si>
    <t>95</t>
  </si>
  <si>
    <t>40445653</t>
  </si>
  <si>
    <t>informativní značky zónové IZ4 1000x500mm</t>
  </si>
  <si>
    <t>809236023</t>
  </si>
  <si>
    <t>Poznámka k položce:_x000D_
IZ4a, IZ4b</t>
  </si>
  <si>
    <t>96</t>
  </si>
  <si>
    <t>40445620</t>
  </si>
  <si>
    <t>zákazové, příkazové dopravní značky B1-B34, C1-15 700mm</t>
  </si>
  <si>
    <t>-184832152</t>
  </si>
  <si>
    <t>Poznámka k položce:_x000D_
C4a</t>
  </si>
  <si>
    <t>97</t>
  </si>
  <si>
    <t>40445642</t>
  </si>
  <si>
    <t>informativní značky směrové Z4 250x1000mm</t>
  </si>
  <si>
    <t>1230107833</t>
  </si>
  <si>
    <t>Poznámka k položce:_x000D_
Z 4b</t>
  </si>
  <si>
    <t>98</t>
  </si>
  <si>
    <t>40445162</t>
  </si>
  <si>
    <t>sloupek směrový silniční plastový 1,0m</t>
  </si>
  <si>
    <t>475814714</t>
  </si>
  <si>
    <t>99</t>
  </si>
  <si>
    <t>DIO</t>
  </si>
  <si>
    <t>913111111R</t>
  </si>
  <si>
    <t>Zpracování signálních plánů pro SSZ, etapy 1 a 2</t>
  </si>
  <si>
    <t>-1991819913</t>
  </si>
  <si>
    <t>100</t>
  </si>
  <si>
    <t>915222111</t>
  </si>
  <si>
    <t>Přechodné vodorovné dopravní značení samolepicí retroreflexní fólií s trvanlivostí do 2 měsíců</t>
  </si>
  <si>
    <t>-1950353832</t>
  </si>
  <si>
    <t>https://podminky.urs.cz/item/CS_URS_2023_01/915222111</t>
  </si>
  <si>
    <t>Poznámka k položce:_x000D_
1.etapa 3x V7 celková délka 10m_x000D_
_x000D_
2.etapa 3x V7 celková délka 10m</t>
  </si>
  <si>
    <t>101</t>
  </si>
  <si>
    <t>915222911</t>
  </si>
  <si>
    <t>Odstranění přechodného vodorovného značení retroreflexní fólií</t>
  </si>
  <si>
    <t>877297725</t>
  </si>
  <si>
    <t>Přechodné vodorovné dopravní značení odstranění retroreflexní fólie</t>
  </si>
  <si>
    <t>https://podminky.urs.cz/item/CS_URS_2023_01/915222911</t>
  </si>
  <si>
    <t>Poznámka k položce:_x000D_
viz. pol. 915222111</t>
  </si>
  <si>
    <t>102</t>
  </si>
  <si>
    <t>913121111</t>
  </si>
  <si>
    <t>Montáž a demontáž dočasné dopravní značky kompletní základní</t>
  </si>
  <si>
    <t>664460110</t>
  </si>
  <si>
    <t>Montáž a demontáž dočasných dopravních značek  kompletních značek vč. podstavce a sloupku základních</t>
  </si>
  <si>
    <t>Poznámka k položce:_x000D_
etapa 1 - A15 v ref rámu - 3x, A10 - 3x, C2f - 1x, C4a - 1x, C4b - 1x, B1 - 3x, E13 (MIMO VOZIDLA STAVBY) - 3x, B24b - 1x_x000D_
                                _x000D_
etapa 2 - A15 v ref rámu - 3x, A10 - 3x, B1 - 3x, C4a - 1x, C4b - 1x, B2 - 1x, B24b - 1x, IP4b - 1x_x000D_
                   _x000D_
etapa 3 - A7a - 5x, A15 - 4x, P7 - 1x, P8 - 1x_x000D_
_x000D_
DIO 4 - A15 - 2x</t>
  </si>
  <si>
    <t>16+14+11+2</t>
  </si>
  <si>
    <t>103</t>
  </si>
  <si>
    <t>913221111</t>
  </si>
  <si>
    <t>Montáž a demontáž dočasné dopravní zábrany světelné šířky 1,5 m se 3 světly</t>
  </si>
  <si>
    <t>-639198545</t>
  </si>
  <si>
    <t>Montáž a demontáž dočasných dopravních zábran světelných včetně zásobníku na akumulátor, šířky 1,5 m, 3 světla</t>
  </si>
  <si>
    <t>Poznámka k položce:_x000D_
et.1 - 2x_x000D_
_x000D_
et.2 - 2x</t>
  </si>
  <si>
    <t>2+2</t>
  </si>
  <si>
    <t>104</t>
  </si>
  <si>
    <t>913121211</t>
  </si>
  <si>
    <t>Příplatek k dočasné dopravní značce kompletní základní za první a ZKD den použití</t>
  </si>
  <si>
    <t>1782492191</t>
  </si>
  <si>
    <t>Montáž a demontáž dočasných dopravních značek Příplatek za první a každý další den použití dočasných dopravních značek k ceně 12-1111</t>
  </si>
  <si>
    <t>https://podminky.urs.cz/item/CS_URS_2023_01/913121211</t>
  </si>
  <si>
    <t>Poznámka k položce:_x000D_
etapa 1 - A15 v ref rámu - 3x, A10 - 3x, C2f - 1x, C4a - 1x, C4b - 1x, B1 - 3x, E13 (MIMO VOZIDLA STAVBY) - 3x, B24b - 1x - 25dní_x000D_
                                _x000D_
etapa 2 - A15 v ref rámu - 3x, A10 - 3x, B1 - 3x, C4a - 1x, C4b - 1x, B2 - 1x, B24b - 1x, IP4b - 1x - 25dní_x000D_
                   _x000D_
etapa 3 - A7a - 5x, A15 - 4x, P7 - 1x, P8 - 1x - 10dní_x000D_
_x000D_
DIO 4 - A15 - 2x - 10dní</t>
  </si>
  <si>
    <t>(16*25)+(14*25)+(11*10)+(2*10)</t>
  </si>
  <si>
    <t>105</t>
  </si>
  <si>
    <t>913221211</t>
  </si>
  <si>
    <t>Příplatek k dočasné dopravní zábraně světelné šířky 1,5m se 3 světly za první a ZKD den použití</t>
  </si>
  <si>
    <t>-1903262550</t>
  </si>
  <si>
    <t>Montáž a demontáž dočasných dopravních zábran Příplatek za první a každý další den použití dočasných dopravních zábran k ceně 22-1111</t>
  </si>
  <si>
    <t>Poznámka k položce:_x000D_
et.1 - 2x 25dní = 50dní_x000D_
_x000D_
et.2 - 2x 25dní = 50dní</t>
  </si>
  <si>
    <t>50+50</t>
  </si>
  <si>
    <t>106</t>
  </si>
  <si>
    <t>913321111</t>
  </si>
  <si>
    <t>Montáž a demontáž dočasné dopravní směrové desky základní</t>
  </si>
  <si>
    <t>-1991829153</t>
  </si>
  <si>
    <t>Montáž a demontáž dočasných dopravních vodících zařízení  směrové desky základní</t>
  </si>
  <si>
    <t>Poznámka k položce:_x000D_
Z4d_x000D_
_x000D_
et.1 - 6x_x000D_
_x000D_
et.2 - 6x_x000D_
_x000D_
et.3 - 10x_x000D_
_x000D_
DIO4 - 6x</t>
  </si>
  <si>
    <t>6+6+10+6</t>
  </si>
  <si>
    <t>107</t>
  </si>
  <si>
    <t>913411111</t>
  </si>
  <si>
    <t>Montáž a demontáž mobilní semaforové soupravy se 3 semafory</t>
  </si>
  <si>
    <t>407604921</t>
  </si>
  <si>
    <t>Montáž a demontáž mobilní semaforové soupravy 3 semafory</t>
  </si>
  <si>
    <t>Poznámka k položce:_x000D_
1.etapa - 1x_x000D_
_x000D_
2.etapa - 1x</t>
  </si>
  <si>
    <t>108</t>
  </si>
  <si>
    <t>913321211</t>
  </si>
  <si>
    <t>Příplatek k dočasné směrové desce základní za první a ZKD den použití</t>
  </si>
  <si>
    <t>-679221594</t>
  </si>
  <si>
    <t>Montáž a demontáž dočasných dopravních vodících zařízení Příplatek za první a každý další den použití dočasných dopravních vodících zařízení k ceně 32-1111</t>
  </si>
  <si>
    <t>https://podminky.urs.cz/item/CS_URS_2023_01/913321211</t>
  </si>
  <si>
    <t>Poznámka k položce:_x000D_
Z4d_x000D_
_x000D_
et.1 - 6x 25dní_x000D_
_x000D_
et.2 - 6x 25dní_x000D_
_x000D_
et.3 - 10x 10dní_x000D_
_x000D_
DIO4 - 6x 10dní</t>
  </si>
  <si>
    <t>150+150+100+60</t>
  </si>
  <si>
    <t>109</t>
  </si>
  <si>
    <t>913411211</t>
  </si>
  <si>
    <t>Příplatek k dočasné mobilní semaforové soupravě se 3 semafory za první a ZKD den použití</t>
  </si>
  <si>
    <t>920600559</t>
  </si>
  <si>
    <t>Montáž a demontáž mobilní semaforové soupravy  Příplatek za první a každý další den použití mobilní semaforové soupravy k ceně 41-1111</t>
  </si>
  <si>
    <t>Poznámka k položce:_x000D_
et.1 - 25dní_x000D_
_x000D_
et.2 - 25dní</t>
  </si>
  <si>
    <t>25+25</t>
  </si>
  <si>
    <t>110</t>
  </si>
  <si>
    <t>913911113</t>
  </si>
  <si>
    <t>Montáž a demontáž akumulátoru dočasného dopravního značení olověného 12 V/180 Ah</t>
  </si>
  <si>
    <t>-593524983</t>
  </si>
  <si>
    <t>Montáž a demontáž akumulátorů a zásobníků dočasného dopravního značení  akumulátoru olověného 12V/180 Ah</t>
  </si>
  <si>
    <t>Poznámka k položce:_x000D_
et.1 - 3x_x000D_
_x000D_
et.2 - 3x</t>
  </si>
  <si>
    <t>111</t>
  </si>
  <si>
    <t>913911213</t>
  </si>
  <si>
    <t>Příplatek k dočasnému akumulátor 12V/180 Ah za první a ZKD den použití</t>
  </si>
  <si>
    <t>-652400015</t>
  </si>
  <si>
    <t>Montáž a demontáž akumulátorů a zásobníků dočasného dopravního značení  Příplatek za první a každý další den použití akumulátorů a zásobníků dočasného dopravního značení k ceně 91-1113</t>
  </si>
  <si>
    <t>Poznámka k položce:_x000D_
et.1 - 3x 25dní = 75dní_x000D_
_x000D_
et.2 - 3x 25dní = 75dní</t>
  </si>
  <si>
    <t>112</t>
  </si>
  <si>
    <t>14310003R</t>
  </si>
  <si>
    <t>Zajišťovací páska červenobílá</t>
  </si>
  <si>
    <t>kotouč</t>
  </si>
  <si>
    <t>-2050728123</t>
  </si>
  <si>
    <t>Poznámka k položce:_x000D_
varovná páska šíře 75mm, návin 250m</t>
  </si>
  <si>
    <t>113</t>
  </si>
  <si>
    <t>913921131</t>
  </si>
  <si>
    <t>Dočasné omezení platnosti zakrytí základní dopravní značky</t>
  </si>
  <si>
    <t>CS ÚRS 2022 01</t>
  </si>
  <si>
    <t>-226792766</t>
  </si>
  <si>
    <t>Dočasné omezení platnosti základní dopravní značky  zakrytí značky</t>
  </si>
  <si>
    <t>https://podminky.urs.cz/item/CS_URS_2022_01/913921131</t>
  </si>
  <si>
    <t>Poznámka k položce:_x000D_
etapa 1 - 6x_x000D_
_x000D_
etapa 2 - 2x</t>
  </si>
  <si>
    <t>114</t>
  </si>
  <si>
    <t>913921132</t>
  </si>
  <si>
    <t>Dočasné omezení platnosti odkrytí základní dopravní značky</t>
  </si>
  <si>
    <t>25453055</t>
  </si>
  <si>
    <t>Dočasné omezení platnosti základní dopravní značky  odkrytí značky</t>
  </si>
  <si>
    <t>https://podminky.urs.cz/item/CS_URS_2022_01/913921132</t>
  </si>
  <si>
    <t>997</t>
  </si>
  <si>
    <t>Přesun sutě</t>
  </si>
  <si>
    <t>115</t>
  </si>
  <si>
    <t>997221551</t>
  </si>
  <si>
    <t>Vodorovná doprava suti ze sypkých materiálů do 1 km</t>
  </si>
  <si>
    <t>181726651</t>
  </si>
  <si>
    <t>Vodorovná doprava suti bez naložení, ale se složením a s hrubým urovnáním ze sypkých materiálů, na vzdálenost do 1 km</t>
  </si>
  <si>
    <t>https://podminky.urs.cz/item/CS_URS_2023_01/997221551</t>
  </si>
  <si>
    <t>Poznámka k položce:_x000D_
viz.pol.113107322+113107324+113107164</t>
  </si>
  <si>
    <t>9,6+3,48+113,33</t>
  </si>
  <si>
    <t>116</t>
  </si>
  <si>
    <t>997221559</t>
  </si>
  <si>
    <t>Příplatek ZKD 1 km u vodorovné dopravy suti ze sypkých materiálů</t>
  </si>
  <si>
    <t>169037205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</si>
  <si>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</si>
  <si>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</si>
  <si>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Poznámka k položce:_x000D_
příplatek k položce 997221551 - dalších 19km</t>
  </si>
  <si>
    <t>126,41*19</t>
  </si>
  <si>
    <t>117</t>
  </si>
  <si>
    <t>997221561</t>
  </si>
  <si>
    <t>Vodorovná doprava suti z kusových materiálů do 1 km</t>
  </si>
  <si>
    <t>758638858</t>
  </si>
  <si>
    <t>Vodorovná doprava suti bez naložení, ale se složením a s hrubým urovnáním z kusových materiálů, na vzdálenost do 1 km</t>
  </si>
  <si>
    <t>https://podminky.urs.cz/item/CS_URS_2023_01/997221561</t>
  </si>
  <si>
    <t>Poznámka k položce:_x000D_
viz.pol.113107342+113107182</t>
  </si>
  <si>
    <t>8,6+113,19</t>
  </si>
  <si>
    <t>118</t>
  </si>
  <si>
    <t>997221569</t>
  </si>
  <si>
    <t>Příplatek ZKD 1 km u vodorovné dopravy suti z kusových materiálů</t>
  </si>
  <si>
    <t>-1305739318</t>
  </si>
  <si>
    <t>https://podminky.urs.cz/item/CS_URS_2023_01/997221569</t>
  </si>
  <si>
    <t>Poznámka k položce:_x000D_
příplatek k položce 997221561 - dalších 19km</t>
  </si>
  <si>
    <t>121,79*19</t>
  </si>
  <si>
    <t>119</t>
  </si>
  <si>
    <t>997221571</t>
  </si>
  <si>
    <t>Vodorovná doprava vybouraných hmot do 1 km</t>
  </si>
  <si>
    <t>-2136946731</t>
  </si>
  <si>
    <t>Vodorovná doprava vybouraných hmot bez naložení, ale se složením a s hrubým urovnáním na vzdálenost do 1 km</t>
  </si>
  <si>
    <t>https://podminky.urs.cz/item/CS_URS_2023_01/997221571</t>
  </si>
  <si>
    <t>Poznámka k položce:_x000D_
dopravní značky</t>
  </si>
  <si>
    <t>120</t>
  </si>
  <si>
    <t>997221579</t>
  </si>
  <si>
    <t>Příplatek ZKD 1 km u vodorovné dopravy vybouraných hmot</t>
  </si>
  <si>
    <t>1593857968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</si>
  <si>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</si>
  <si>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</si>
  <si>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Poznámka k položce:_x000D_
viz. pol. 997221571 - další 3km</t>
  </si>
  <si>
    <t>0,68*3</t>
  </si>
  <si>
    <t>121</t>
  </si>
  <si>
    <t>997221645</t>
  </si>
  <si>
    <t>Poplatek za uložení na skládce (skládkovné) odpadu asfaltového bez dehtu kód odpadu 17 03 02</t>
  </si>
  <si>
    <t>1184126619</t>
  </si>
  <si>
    <t>Poplatek za uložení stavebního odpadu na skládce (skládkovné) asfaltového bez obsahu dehtu zatříděného do Katalogu odpadů pod kódem 17 03 02</t>
  </si>
  <si>
    <t>https://podminky.urs.cz/item/CS_URS_2023_01/997221645</t>
  </si>
  <si>
    <t>122</t>
  </si>
  <si>
    <t>997221655</t>
  </si>
  <si>
    <t>1645718844</t>
  </si>
  <si>
    <t>https://podminky.urs.cz/item/CS_URS_2023_01/997221655</t>
  </si>
  <si>
    <t>998</t>
  </si>
  <si>
    <t>Přesun hmot</t>
  </si>
  <si>
    <t>123</t>
  </si>
  <si>
    <t>998225111</t>
  </si>
  <si>
    <t>Přesun hmot pro pozemní komunikace s krytem z kamene, monolitickým betonovým nebo živičným</t>
  </si>
  <si>
    <t>84006930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</si>
  <si>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</si>
  <si>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</si>
  <si>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</si>
  <si>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</si>
  <si>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</si>
  <si>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</si>
  <si>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</si>
  <si>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</si>
  <si>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</si>
  <si>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</si>
  <si>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</si>
  <si>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</si>
  <si>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</si>
  <si>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</si>
  <si>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</si>
  <si>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137439172</t>
  </si>
  <si>
    <t>012002000</t>
  </si>
  <si>
    <t>Geodetické práce</t>
  </si>
  <si>
    <t>-1278171041</t>
  </si>
  <si>
    <t>013254000</t>
  </si>
  <si>
    <t>Dokumentace skutečného provedení stavby</t>
  </si>
  <si>
    <t>320315971</t>
  </si>
  <si>
    <t>VRN3</t>
  </si>
  <si>
    <t>Zařízení staveniště</t>
  </si>
  <si>
    <t>030001000</t>
  </si>
  <si>
    <t>845458532</t>
  </si>
  <si>
    <t>034503000</t>
  </si>
  <si>
    <t>Informační tabule na staveništi</t>
  </si>
  <si>
    <t>-2024222738</t>
  </si>
  <si>
    <t>VRN5</t>
  </si>
  <si>
    <t>Finanční náklady</t>
  </si>
  <si>
    <t>050001000</t>
  </si>
  <si>
    <t>-359418093</t>
  </si>
  <si>
    <t>SO 401 - Veřejné osvětlení</t>
  </si>
  <si>
    <t xml:space="preserve"> </t>
  </si>
  <si>
    <t>Ing. Josef Mottl</t>
  </si>
  <si>
    <t xml:space="preserve"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 Položky označené "mm;R;X;apod." za devítimístným kódem byly vytvořeny zpracovatelem PD. Konkrétní výrobky jsou uvedeny ve vztahu k zákonu č. 134/2016 Sb., o zadávání veřejných zakázek, jako referenční !! Pokud jsou v této specifikaci uvedeny odkazy na jednotlivá obchodní jména, zvláštní označení podniků, zvláštní označení výrobků, výkonů nebo obchodních materiálů, které platí pro určitý podnik nebo organizační jednotku za příznačné, patenty a užitné vzory, umožňuje zadavatel použití i jiných technických a kvalitativně obdobných řešení. 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</si>
  <si>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</si>
  <si>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</si>
  <si>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</si>
  <si>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</si>
  <si>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Práce a dodávky M</t>
  </si>
  <si>
    <t>21-M</t>
  </si>
  <si>
    <t>Elektromontáže</t>
  </si>
  <si>
    <t>210100151</t>
  </si>
  <si>
    <t>Ukončení kabelů smršťovací záklopkou nebo páskou se zapojením bez letování žíly do 4x16 mm2</t>
  </si>
  <si>
    <t>-153066539</t>
  </si>
  <si>
    <t>Ukončení kabelů smršťovací záklopkou nebo páskou se zapojením bez letování počtu a průřezu žil do 4 x 16 mm2</t>
  </si>
  <si>
    <t>https://podminky.urs.cz/item/CS_URS_2023_01/210100151</t>
  </si>
  <si>
    <t>210100251</t>
  </si>
  <si>
    <t>Ukončení kabelů smršťovací záklopkou nebo páskou se zapojením bez letování žíly do 4x10 mm2</t>
  </si>
  <si>
    <t>-1597825357</t>
  </si>
  <si>
    <t>Ukončení kabelů smršťovací záklopkou nebo páskou se zapojením bez letování počtu a průřezu žil do 4 x 10 mm2</t>
  </si>
  <si>
    <t>https://podminky.urs.cz/item/CS_URS_2023_01/210100251</t>
  </si>
  <si>
    <t>210203901</t>
  </si>
  <si>
    <t>Montáž svítidel LED se zapojením vodičů průmyslových nebo venkovních na výložník nebo dřík</t>
  </si>
  <si>
    <t>-1025532075</t>
  </si>
  <si>
    <t>https://podminky.urs.cz/item/CS_URS_2023_01/210203901</t>
  </si>
  <si>
    <t>01360308</t>
  </si>
  <si>
    <t>svítidlo LED silniční 67W</t>
  </si>
  <si>
    <t>ks</t>
  </si>
  <si>
    <t>256</t>
  </si>
  <si>
    <t>1591071398</t>
  </si>
  <si>
    <t xml:space="preserve">LED silniční svítidlo Guida G8H-NA9/67W </t>
  </si>
  <si>
    <t>Poznámka k položce:_x000D_
Včetně NEMA socket pro vzdálenou správu</t>
  </si>
  <si>
    <t>210204011</t>
  </si>
  <si>
    <t>Montáž stožárů osvětlení ocelových samostatně stojících délky do 12 m</t>
  </si>
  <si>
    <t>223959166</t>
  </si>
  <si>
    <t>Montáž stožárů osvětlení ocelových samostatně stojících, délky do 12 m</t>
  </si>
  <si>
    <t>https://podminky.urs.cz/item/CS_URS_2023_01/210204011</t>
  </si>
  <si>
    <t>60055</t>
  </si>
  <si>
    <t>stožár silniční K-8-133/89/60</t>
  </si>
  <si>
    <t>-1720023027</t>
  </si>
  <si>
    <t>210204201</t>
  </si>
  <si>
    <t>Montáž elektrovýzbroje stožárů osvětlení 1 okruh</t>
  </si>
  <si>
    <t>2030659052</t>
  </si>
  <si>
    <t>https://podminky.urs.cz/item/CS_URS_2023_01/210204201</t>
  </si>
  <si>
    <t>60774</t>
  </si>
  <si>
    <t>stožárová svorkovnice průchozí SV.6.16.4</t>
  </si>
  <si>
    <t>877484226</t>
  </si>
  <si>
    <t>-1591562426</t>
  </si>
  <si>
    <t>60778</t>
  </si>
  <si>
    <t>stožárová svorkovnice odbočná SV.9.16.4</t>
  </si>
  <si>
    <t>389764474</t>
  </si>
  <si>
    <t>210220022</t>
  </si>
  <si>
    <t>Montáž uzemňovacího vedení vodičů FeZn pomocí svorek v zemi drátem průměru do 10 mm ve městské zástavbě</t>
  </si>
  <si>
    <t>-263409727</t>
  </si>
  <si>
    <t>Montáž uzemňovacího vedení s upevněním, propojením a připojením pomocí svorek v zemi s izolací spojů vodičů FeZn drátem nebo lanem průměru do 10 mm v městské zástavbě</t>
  </si>
  <si>
    <t>https://podminky.urs.cz/item/CS_URS_2023_01/210220022</t>
  </si>
  <si>
    <t>210220101</t>
  </si>
  <si>
    <t>Montáž hromosvodného vedení svodových vodičů s podpěrami průměru do 10 mm</t>
  </si>
  <si>
    <t>1486481410</t>
  </si>
  <si>
    <t>Montáž hromosvodného vedení svodových vodičů s podpěrami, průměru do 10 mm</t>
  </si>
  <si>
    <t>https://podminky.urs.cz/item/CS_URS_2023_01/210220101</t>
  </si>
  <si>
    <t>35441073</t>
  </si>
  <si>
    <t>drát D 10mm FeZn</t>
  </si>
  <si>
    <t>2005295219</t>
  </si>
  <si>
    <t>Poznámka k položce:_x000D_
0,62 kg/m</t>
  </si>
  <si>
    <t>287*0,62</t>
  </si>
  <si>
    <t>177,94*1,05 'Přepočtené koeficientem množství</t>
  </si>
  <si>
    <t>210220301</t>
  </si>
  <si>
    <t>Montáž svorek hromosvodných se 2 šrouby</t>
  </si>
  <si>
    <t>1442118271</t>
  </si>
  <si>
    <t>Montáž hromosvodného vedení svorek se 2 šrouby</t>
  </si>
  <si>
    <t>https://podminky.urs.cz/item/CS_URS_2023_01/210220301</t>
  </si>
  <si>
    <t>35441885</t>
  </si>
  <si>
    <t>svorka spojovací pro lano D 8-10mm</t>
  </si>
  <si>
    <t>128</t>
  </si>
  <si>
    <t>2013636140</t>
  </si>
  <si>
    <t>-930602254</t>
  </si>
  <si>
    <t>35441895</t>
  </si>
  <si>
    <t>svorka připojovací k připojení kovových částí</t>
  </si>
  <si>
    <t>-1906143398</t>
  </si>
  <si>
    <t>210812011</t>
  </si>
  <si>
    <t>Montáž kabelu Cu plného nebo laněného do 1 kV žíly 3x1,5 až 6 mm2 (např. CYKY) bez ukončení uloženého volně nebo v liště</t>
  </si>
  <si>
    <t>-597029978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</si>
  <si>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</si>
  <si>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https://podminky.urs.cz/item/CS_URS_2023_01/210812011</t>
  </si>
  <si>
    <t>34111030</t>
  </si>
  <si>
    <t>kabel instalační jádro Cu plné izolace PVC plášť PVC 450/750V (CYKY) 3x1,5mm2</t>
  </si>
  <si>
    <t>1777272453</t>
  </si>
  <si>
    <t>60*1,15 'Přepočtené koeficientem množství</t>
  </si>
  <si>
    <t>210812033</t>
  </si>
  <si>
    <t>Montáž kabelu Cu plného nebo laněného do 1 kV žíly 4x6 až 10 mm2 (např. CYKY) bez ukončení uloženého volně nebo v liště</t>
  </si>
  <si>
    <t>1439540619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</si>
  <si>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</si>
  <si>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https://podminky.urs.cz/item/CS_URS_2023_01/210812033</t>
  </si>
  <si>
    <t>34111076</t>
  </si>
  <si>
    <t>kabel instalační jádro Cu plné izolace PVC plášť PVC 450/750V (CYKY) 4x10mm2</t>
  </si>
  <si>
    <t>-1013812755</t>
  </si>
  <si>
    <t>365*1,15 'Přepočtené koeficientem množství</t>
  </si>
  <si>
    <t>210812035</t>
  </si>
  <si>
    <t>Montáž kabelu Cu plného nebo laněného do 1 kV žíly 4x16 mm2 (např. CYKY) bez ukončení uloženého volně nebo v liště</t>
  </si>
  <si>
    <t>262373129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</si>
  <si>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</si>
  <si>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https://podminky.urs.cz/item/CS_URS_2023_01/210812035</t>
  </si>
  <si>
    <t>34111080</t>
  </si>
  <si>
    <t>kabel instalační jádro Cu plné izolace PVC plášť PVC 450/750V (CYKY) 4x16mm2</t>
  </si>
  <si>
    <t>1765062683</t>
  </si>
  <si>
    <t>230*1,15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</si>
  <si>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</si>
  <si>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</si>
  <si>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</si>
  <si>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</si>
  <si>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</si>
  <si>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2132398911</t>
  </si>
  <si>
    <t>Vytyčení trasy vedení kabelového (podzemního) v zastavěném prostoru</t>
  </si>
  <si>
    <t>https://podminky.urs.cz/item/CS_URS_2023_01/460010024</t>
  </si>
  <si>
    <t>460091112</t>
  </si>
  <si>
    <t>Odkop zeminy při elektromontážích ručně v hornině tř I skupiny 3</t>
  </si>
  <si>
    <t>-1367694888</t>
  </si>
  <si>
    <t>Odkop zeminy ručně s přemístěním výkopku do vzdálenosti 3 m od okraje jámy nebo s naložením na dopravní prostředek v hornině třídy těžitelnosti I skupiny 3</t>
  </si>
  <si>
    <t>https://podminky.urs.cz/item/CS_URS_2023_01/460091112</t>
  </si>
  <si>
    <t>Poznámka k položce:_x000D_
Výkop pro základ plastového pilíře</t>
  </si>
  <si>
    <t>0,3*0,3*0,6</t>
  </si>
  <si>
    <t>460391123</t>
  </si>
  <si>
    <t>Zásyp jam při elektromontážích ručně se zhutněním z hornin třídy I skupiny 3</t>
  </si>
  <si>
    <t>-1270589710</t>
  </si>
  <si>
    <t>Zásyp jam ručně s uložením výkopku ve vrstvách a úpravou povrchu s přemístění sypaniny ze vzdálenosti do 10 m se zhutněním z horniny třídy těžitelnosti I skupiny 3</t>
  </si>
  <si>
    <t>https://podminky.urs.cz/item/CS_URS_2023_01/460391123</t>
  </si>
  <si>
    <t>Poznámka k položce:_x000D_
Zásyp základu plastového pilíře</t>
  </si>
  <si>
    <t>460131113</t>
  </si>
  <si>
    <t>Hloubení nezapažených jam při elektromontážích ručně v hornině tř I skupiny 3</t>
  </si>
  <si>
    <t>-1396285193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</si>
  <si>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</si>
  <si>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https://podminky.urs.cz/item/CS_URS_2023_01/460131113</t>
  </si>
  <si>
    <t>Poznámka k položce:_x000D_
Výkop jam pro základy stožárů</t>
  </si>
  <si>
    <t>7*(0,7*0,7*1,1)</t>
  </si>
  <si>
    <t>460341113</t>
  </si>
  <si>
    <t>Vodorovné přemístění horniny jakékoliv třídy dopravními prostředky při elektromontážích přes 500 do 1000 m</t>
  </si>
  <si>
    <t>1769056235</t>
  </si>
  <si>
    <t>Vodorovné přemístění (odvoz) horniny dopravními prostředky včetně složení, bez naložení a rozprostření jakékoliv třídy, na vzdálenost přes 500 do 1000 m</t>
  </si>
  <si>
    <t>https://podminky.urs.cz/item/CS_URS_2023_01/460341113</t>
  </si>
  <si>
    <t>460341121</t>
  </si>
  <si>
    <t>Příplatek k vodorovnému přemístění horniny dopravními prostředky při elektromontážích za každých dalších i započatých 1000 m</t>
  </si>
  <si>
    <t>-1643119377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</si>
  <si>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</si>
  <si>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https://podminky.urs.cz/item/CS_URS_2023_01/460341121</t>
  </si>
  <si>
    <t>Poznámka k položce:_x000D_
Odvoz do vzdálenosti 20 km</t>
  </si>
  <si>
    <t>3,773*19</t>
  </si>
  <si>
    <t>460361111</t>
  </si>
  <si>
    <t>Poplatek za uložení zeminy na skládce (skládkovné) kód odpadu 17 05 04</t>
  </si>
  <si>
    <t>1779395634</t>
  </si>
  <si>
    <t>Poplatek (skládkovné) za uložení zeminy na skládce zatříděné do Katalogu odpadů pod kódem 17 05 04</t>
  </si>
  <si>
    <t>https://podminky.urs.cz/item/CS_URS_2023_01/460361111</t>
  </si>
  <si>
    <t>3,773*1,9</t>
  </si>
  <si>
    <t>460161172</t>
  </si>
  <si>
    <t>Hloubení kabelových rýh ručně š 35 cm hl 80 cm v hornině tř I skupiny 3</t>
  </si>
  <si>
    <t>93774333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</si>
  <si>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</si>
  <si>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https://podminky.urs.cz/item/CS_URS_2023_01/460161172</t>
  </si>
  <si>
    <t>460431182</t>
  </si>
  <si>
    <t>Zásyp kabelových rýh ručně se zhutněním š 35 cm hl 80 cm z horniny tř I skupiny 3</t>
  </si>
  <si>
    <t>-1858560897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</si>
  <si>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</si>
  <si>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https://podminky.urs.cz/item/CS_URS_2023_01/460431182</t>
  </si>
  <si>
    <t>460161482</t>
  </si>
  <si>
    <t>Hloubení kabelových rýh ručně š 65 cm hl 120 cm v hornině tř I skupiny 3</t>
  </si>
  <si>
    <t>-1630241573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</si>
  <si>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</si>
  <si>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https://podminky.urs.cz/item/CS_URS_2023_01/460161482</t>
  </si>
  <si>
    <t>460431512</t>
  </si>
  <si>
    <t>Zásyp kabelových rýh ručně se zhutněním š 65 cm hl 120 cm z horniny tř I skupiny 3</t>
  </si>
  <si>
    <t>726668252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</si>
  <si>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</si>
  <si>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https://podminky.urs.cz/item/CS_URS_2023_01/460431512</t>
  </si>
  <si>
    <t>460631212</t>
  </si>
  <si>
    <t>Řízené horizontální vrtání při elektromontážích v hornině tř. těžitelnosti I a II skupiny 1 až 4 vnějšího průměru přes 90 do 110 mm</t>
  </si>
  <si>
    <t>-1605351873</t>
  </si>
  <si>
    <t>Zemní protlaky řízené horizontální vrtání v hornině třídy těžitelnosti I a II skupiny 1 až 4 včetně protlačení trub v hloubce do 6 m vnějšího průměru vrtu přes 90 do 110 mm</t>
  </si>
  <si>
    <t>https://podminky.urs.cz/item/CS_URS_2023_01/460631212</t>
  </si>
  <si>
    <t>55283916</t>
  </si>
  <si>
    <t>trubka ocelová bezešvá hladká jakost 11 353 108x5,0mm</t>
  </si>
  <si>
    <t>285589980</t>
  </si>
  <si>
    <t>11*1,03 'Přepočtené koeficientem množství</t>
  </si>
  <si>
    <t>460632113</t>
  </si>
  <si>
    <t>Startovací jáma pro protlak výkop včetně zásypu ručně v hornině tř. těžitelnosti I skupiny 3</t>
  </si>
  <si>
    <t>-315109713</t>
  </si>
  <si>
    <t>Zemní protlaky zemní práce nutné k provedení protlaku výkop včetně zásypu ručně startovací jáma v hornině třídy těžitelnosti I skupiny 3</t>
  </si>
  <si>
    <t>https://podminky.urs.cz/item/CS_URS_2023_01/460632113</t>
  </si>
  <si>
    <t>460632213</t>
  </si>
  <si>
    <t>Koncová jáma pro protlak výkop včetně zásypu ručně v hornině tř. těžitelnosti I skupiny 3</t>
  </si>
  <si>
    <t>-29074359</t>
  </si>
  <si>
    <t>Zemní protlaky zemní práce nutné k provedení protlaku výkop včetně zásypu ručně koncová jáma v hornině třídy těžitelnosti I skupiny 3</t>
  </si>
  <si>
    <t>https://podminky.urs.cz/item/CS_URS_2023_01/460632213</t>
  </si>
  <si>
    <t>460641121</t>
  </si>
  <si>
    <t>Základové konstrukce při elektromontážích ze ŽB tř. C 8/10 bez zvláštních nároků na prostředí</t>
  </si>
  <si>
    <t>1011134716</t>
  </si>
  <si>
    <t>Základové konstrukce základ bez bednění do rostlé zeminy z monolitického železobetonu bez výztuže bez zvláštních nároků na prostředí tř. C 8/10</t>
  </si>
  <si>
    <t>https://podminky.urs.cz/item/CS_URS_2023_01/460641121</t>
  </si>
  <si>
    <t>Poznámka k položce:_x000D_
Beton pro základy stožárů</t>
  </si>
  <si>
    <t>7*(0,7*0,7*1,1-0,125*0,125*3,14*1)</t>
  </si>
  <si>
    <t>610522412</t>
  </si>
  <si>
    <t>Poznámka k položce:_x000D_
Obetonování chrániček</t>
  </si>
  <si>
    <t>9*(0,65*0,05+0,2*0,2-0,05*0,05*3,14)</t>
  </si>
  <si>
    <t>460662512</t>
  </si>
  <si>
    <t>Kabelové lože z písku pro kabely vn a vvn kryté plastovou fólií š lože přes 25 do 50 cm</t>
  </si>
  <si>
    <t>-872884495</t>
  </si>
  <si>
    <t>Kabelové lože z písku včetně podsypu, zhutnění a urovnání povrchu pro kabely vn a vvn zakryté plastovou fólií, šířky přes 25 do 50 cm</t>
  </si>
  <si>
    <t>https://podminky.urs.cz/item/CS_URS_2023_01/460662512</t>
  </si>
  <si>
    <t>460791114</t>
  </si>
  <si>
    <t>Montáž trubek ochranných plastových uložených volně do rýhy tuhých D přes 90 do 110 mm</t>
  </si>
  <si>
    <t>1588106357</t>
  </si>
  <si>
    <t>Montáž trubek ochranných uložených volně do rýhy plastových tuhých, vnitřního průměru přes 90 do 110 mm</t>
  </si>
  <si>
    <t>https://podminky.urs.cz/item/CS_URS_2023_01/460791114</t>
  </si>
  <si>
    <t>34571365</t>
  </si>
  <si>
    <t>trubka elektroinstalační HDPE tuhá dvouplášťová korugovaná D 94/110mm</t>
  </si>
  <si>
    <t>-978025739</t>
  </si>
  <si>
    <t>9*1,05 'Přepočtené koeficientem množství</t>
  </si>
  <si>
    <t>460791212</t>
  </si>
  <si>
    <t>Montáž trubek ochranných plastových uložených volně do rýhy ohebných přes 32 do 50 mm</t>
  </si>
  <si>
    <t>-402192006</t>
  </si>
  <si>
    <t>Montáž trubek ochranných uložených volně do rýhy plastových ohebných, vnitřního průměru přes 32 do 50 mm</t>
  </si>
  <si>
    <t>https://podminky.urs.cz/item/CS_URS_2023_01/460791212</t>
  </si>
  <si>
    <t>34571351</t>
  </si>
  <si>
    <t>trubka elektroinstalační ohebná dvouplášťová korugovaná (chránička) D 41/50mm, HDPE+LDPE</t>
  </si>
  <si>
    <t>-1991495055</t>
  </si>
  <si>
    <t>516*1,05 'Přepočtené koeficientem množství</t>
  </si>
  <si>
    <t>460905121</t>
  </si>
  <si>
    <t>Montáž kompaktního plastového pilíře pro rozvod nn samostatého š přes 38 do 55 cm (např. SS300, SR322, ER122, RVO)</t>
  </si>
  <si>
    <t>832358405</t>
  </si>
  <si>
    <t>Montáž kompaktního plastového pilíře pro rozvod nn samostatného šířky přes 38 do 55 cm (např. SS300, SR322, ER122, RVO)</t>
  </si>
  <si>
    <t>https://podminky.urs.cz/item/CS_URS_2023_01/460905121</t>
  </si>
  <si>
    <t>01295097</t>
  </si>
  <si>
    <t>rozpojovací skříň SRML 100/4/60/29/P</t>
  </si>
  <si>
    <t>-1438518520</t>
  </si>
  <si>
    <t>HZS</t>
  </si>
  <si>
    <t>Hodinové zúčtovací sazby</t>
  </si>
  <si>
    <t>HZS3131.mm</t>
  </si>
  <si>
    <t>Hodinová zúčtovací sazba elektromontér nn</t>
  </si>
  <si>
    <t>hod</t>
  </si>
  <si>
    <t>512</t>
  </si>
  <si>
    <t>873715992</t>
  </si>
  <si>
    <t>Hodinové zúčtovací sazby montáží technologických zařízení při externích montážích elektromontér nn</t>
  </si>
  <si>
    <t>Poznámka k položce:_x000D_
Práce mimo položky, vypínání, koordinace, jednání</t>
  </si>
  <si>
    <t>HZS4212</t>
  </si>
  <si>
    <t>Hodinová zúčtovací sazba revizní technik specialista</t>
  </si>
  <si>
    <t>880111605</t>
  </si>
  <si>
    <t>Hodinové zúčtovací sazby ostatních profesí revizní a kontrolní činnost revizní technik specialista</t>
  </si>
  <si>
    <t>https://podminky.urs.cz/item/CS_URS_2023_01/HZS4212</t>
  </si>
  <si>
    <t>Poznámka k položce:_x000D_
Výchozí revize</t>
  </si>
  <si>
    <t>HZS4221</t>
  </si>
  <si>
    <t>Hodinová zúčtovací sazba geodet</t>
  </si>
  <si>
    <t>23640562</t>
  </si>
  <si>
    <t>Hodinové zúčtovací sazby ostatních profesí revizní a kontrolní činnost geodet</t>
  </si>
  <si>
    <t>https://podminky.urs.cz/item/CS_URS_2023_01/HZS4221</t>
  </si>
  <si>
    <t>Poznámka k položce:_x000D_
Zaměření skutečného provedení a zhotovení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</si>
</sst>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4" fontId="30" fillId="0" borderId="12" xfId="0" applyNumberFormat="1" applyFont="1" applyBorder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1152101" TargetMode="External"/><Relationship Id="rId18" Type="http://schemas.openxmlformats.org/officeDocument/2006/relationships/hyperlink" Target="https://podminky.urs.cz/item/CS_URS_2023_01/275313511" TargetMode="External"/><Relationship Id="rId26" Type="http://schemas.openxmlformats.org/officeDocument/2006/relationships/hyperlink" Target="https://podminky.urs.cz/item/CS_URS_2023_01/564871111" TargetMode="External"/><Relationship Id="rId39" Type="http://schemas.openxmlformats.org/officeDocument/2006/relationships/hyperlink" Target="https://podminky.urs.cz/item/CS_URS_2023_01/596211121" TargetMode="External"/><Relationship Id="rId21" Type="http://schemas.openxmlformats.org/officeDocument/2006/relationships/hyperlink" Target="https://podminky.urs.cz/item/CS_URS_2023_01/564831011" TargetMode="External"/><Relationship Id="rId34" Type="http://schemas.openxmlformats.org/officeDocument/2006/relationships/hyperlink" Target="https://podminky.urs.cz/item/CS_URS_2023_01/577134211" TargetMode="External"/><Relationship Id="rId42" Type="http://schemas.openxmlformats.org/officeDocument/2006/relationships/hyperlink" Target="https://podminky.urs.cz/item/CS_URS_2023_01/914111111" TargetMode="External"/><Relationship Id="rId47" Type="http://schemas.openxmlformats.org/officeDocument/2006/relationships/hyperlink" Target="https://podminky.urs.cz/item/CS_URS_2023_01/915121121" TargetMode="External"/><Relationship Id="rId50" Type="http://schemas.openxmlformats.org/officeDocument/2006/relationships/hyperlink" Target="https://podminky.urs.cz/item/CS_URS_2023_01/915621111" TargetMode="External"/><Relationship Id="rId55" Type="http://schemas.openxmlformats.org/officeDocument/2006/relationships/hyperlink" Target="https://podminky.urs.cz/item/CS_URS_2023_01/919735112" TargetMode="External"/><Relationship Id="rId63" Type="http://schemas.openxmlformats.org/officeDocument/2006/relationships/hyperlink" Target="https://podminky.urs.cz/item/CS_URS_2023_01/913121211" TargetMode="External"/><Relationship Id="rId68" Type="http://schemas.openxmlformats.org/officeDocument/2006/relationships/hyperlink" Target="https://podminky.urs.cz/item/CS_URS_2023_01/997221559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32212121" TargetMode="External"/><Relationship Id="rId71" Type="http://schemas.openxmlformats.org/officeDocument/2006/relationships/hyperlink" Target="https://podminky.urs.cz/item/CS_URS_2023_01/997221571" TargetMode="External"/><Relationship Id="rId2" Type="http://schemas.openxmlformats.org/officeDocument/2006/relationships/hyperlink" Target="https://podminky.urs.cz/item/CS_URS_2023_01/113107182" TargetMode="External"/><Relationship Id="rId16" Type="http://schemas.openxmlformats.org/officeDocument/2006/relationships/hyperlink" Target="https://podminky.urs.cz/item/CS_URS_2023_01/181411121" TargetMode="External"/><Relationship Id="rId29" Type="http://schemas.openxmlformats.org/officeDocument/2006/relationships/hyperlink" Target="https://podminky.urs.cz/item/CS_URS_2023_01/569231111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564851111" TargetMode="External"/><Relationship Id="rId32" Type="http://schemas.openxmlformats.org/officeDocument/2006/relationships/hyperlink" Target="https://podminky.urs.cz/item/CS_URS_2023_01/573211107" TargetMode="External"/><Relationship Id="rId37" Type="http://schemas.openxmlformats.org/officeDocument/2006/relationships/hyperlink" Target="https://podminky.urs.cz/item/CS_URS_2023_01/591241111" TargetMode="External"/><Relationship Id="rId40" Type="http://schemas.openxmlformats.org/officeDocument/2006/relationships/hyperlink" Target="https://podminky.urs.cz/item/CS_URS_2023_01/911381812" TargetMode="External"/><Relationship Id="rId45" Type="http://schemas.openxmlformats.org/officeDocument/2006/relationships/hyperlink" Target="https://podminky.urs.cz/item/CS_URS_2023_01/915111121" TargetMode="External"/><Relationship Id="rId53" Type="http://schemas.openxmlformats.org/officeDocument/2006/relationships/hyperlink" Target="https://podminky.urs.cz/item/CS_URS_2023_01/916331112" TargetMode="External"/><Relationship Id="rId58" Type="http://schemas.openxmlformats.org/officeDocument/2006/relationships/hyperlink" Target="https://podminky.urs.cz/item/CS_URS_2023_01/966006132" TargetMode="External"/><Relationship Id="rId66" Type="http://schemas.openxmlformats.org/officeDocument/2006/relationships/hyperlink" Target="https://podminky.urs.cz/item/CS_URS_2022_01/913921132" TargetMode="External"/><Relationship Id="rId74" Type="http://schemas.openxmlformats.org/officeDocument/2006/relationships/hyperlink" Target="https://podminky.urs.cz/item/CS_URS_2023_01/997221655" TargetMode="External"/><Relationship Id="rId5" Type="http://schemas.openxmlformats.org/officeDocument/2006/relationships/hyperlink" Target="https://podminky.urs.cz/item/CS_URS_2023_01/113107342" TargetMode="External"/><Relationship Id="rId15" Type="http://schemas.openxmlformats.org/officeDocument/2006/relationships/hyperlink" Target="https://podminky.urs.cz/item/CS_URS_2023_01/175111109" TargetMode="External"/><Relationship Id="rId23" Type="http://schemas.openxmlformats.org/officeDocument/2006/relationships/hyperlink" Target="https://podminky.urs.cz/item/CS_URS_2023_01/564851111" TargetMode="External"/><Relationship Id="rId28" Type="http://schemas.openxmlformats.org/officeDocument/2006/relationships/hyperlink" Target="https://podminky.urs.cz/item/CS_URS_2023_01/565135111" TargetMode="External"/><Relationship Id="rId36" Type="http://schemas.openxmlformats.org/officeDocument/2006/relationships/hyperlink" Target="https://podminky.urs.cz/item/CS_URS_2023_01/577155112" TargetMode="External"/><Relationship Id="rId49" Type="http://schemas.openxmlformats.org/officeDocument/2006/relationships/hyperlink" Target="https://podminky.urs.cz/item/CS_URS_2023_01/915611111" TargetMode="External"/><Relationship Id="rId57" Type="http://schemas.openxmlformats.org/officeDocument/2006/relationships/hyperlink" Target="https://podminky.urs.cz/item/CS_URS_2023_01/935112911" TargetMode="External"/><Relationship Id="rId61" Type="http://schemas.openxmlformats.org/officeDocument/2006/relationships/hyperlink" Target="https://podminky.urs.cz/item/CS_URS_2023_01/9152221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451541111" TargetMode="External"/><Relationship Id="rId31" Type="http://schemas.openxmlformats.org/officeDocument/2006/relationships/hyperlink" Target="https://podminky.urs.cz/item/CS_URS_2023_01/573211107" TargetMode="External"/><Relationship Id="rId44" Type="http://schemas.openxmlformats.org/officeDocument/2006/relationships/hyperlink" Target="https://podminky.urs.cz/item/CS_URS_2023_01/915111111" TargetMode="External"/><Relationship Id="rId52" Type="http://schemas.openxmlformats.org/officeDocument/2006/relationships/hyperlink" Target="https://podminky.urs.cz/item/CS_URS_2023_01/916241213" TargetMode="External"/><Relationship Id="rId60" Type="http://schemas.openxmlformats.org/officeDocument/2006/relationships/hyperlink" Target="https://podminky.urs.cz/item/CS_URS_2023_01/966006211" TargetMode="External"/><Relationship Id="rId65" Type="http://schemas.openxmlformats.org/officeDocument/2006/relationships/hyperlink" Target="https://podminky.urs.cz/item/CS_URS_2022_01/913921131" TargetMode="External"/><Relationship Id="rId73" Type="http://schemas.openxmlformats.org/officeDocument/2006/relationships/hyperlink" Target="https://podminky.urs.cz/item/CS_URS_2023_01/997221645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564831111" TargetMode="External"/><Relationship Id="rId27" Type="http://schemas.openxmlformats.org/officeDocument/2006/relationships/hyperlink" Target="https://podminky.urs.cz/item/CS_URS_2023_01/564952113" TargetMode="External"/><Relationship Id="rId30" Type="http://schemas.openxmlformats.org/officeDocument/2006/relationships/hyperlink" Target="https://podminky.urs.cz/item/CS_URS_2023_01/573211107" TargetMode="External"/><Relationship Id="rId35" Type="http://schemas.openxmlformats.org/officeDocument/2006/relationships/hyperlink" Target="https://podminky.urs.cz/item/CS_URS_2023_01/577155112" TargetMode="External"/><Relationship Id="rId43" Type="http://schemas.openxmlformats.org/officeDocument/2006/relationships/hyperlink" Target="https://podminky.urs.cz/item/CS_URS_2023_01/914511112" TargetMode="External"/><Relationship Id="rId48" Type="http://schemas.openxmlformats.org/officeDocument/2006/relationships/hyperlink" Target="https://podminky.urs.cz/item/CS_URS_2023_01/915131111" TargetMode="External"/><Relationship Id="rId56" Type="http://schemas.openxmlformats.org/officeDocument/2006/relationships/hyperlink" Target="https://podminky.urs.cz/item/CS_URS_2023_01/935112211" TargetMode="External"/><Relationship Id="rId64" Type="http://schemas.openxmlformats.org/officeDocument/2006/relationships/hyperlink" Target="https://podminky.urs.cz/item/CS_URS_2023_01/913321211" TargetMode="External"/><Relationship Id="rId69" Type="http://schemas.openxmlformats.org/officeDocument/2006/relationships/hyperlink" Target="https://podminky.urs.cz/item/CS_URS_2023_01/997221561" TargetMode="External"/><Relationship Id="rId8" Type="http://schemas.openxmlformats.org/officeDocument/2006/relationships/hyperlink" Target="https://podminky.urs.cz/item/CS_URS_2023_01/133251101" TargetMode="External"/><Relationship Id="rId51" Type="http://schemas.openxmlformats.org/officeDocument/2006/relationships/hyperlink" Target="https://podminky.urs.cz/item/CS_URS_2023_01/916111123" TargetMode="External"/><Relationship Id="rId72" Type="http://schemas.openxmlformats.org/officeDocument/2006/relationships/hyperlink" Target="https://podminky.urs.cz/item/CS_URS_2023_01/997221579" TargetMode="External"/><Relationship Id="rId3" Type="http://schemas.openxmlformats.org/officeDocument/2006/relationships/hyperlink" Target="https://podminky.urs.cz/item/CS_URS_2023_01/113107322" TargetMode="External"/><Relationship Id="rId12" Type="http://schemas.openxmlformats.org/officeDocument/2006/relationships/hyperlink" Target="https://podminky.urs.cz/item/CS_URS_2023_01/171151101" TargetMode="External"/><Relationship Id="rId17" Type="http://schemas.openxmlformats.org/officeDocument/2006/relationships/hyperlink" Target="https://podminky.urs.cz/item/CS_URS_2023_01/181411122" TargetMode="External"/><Relationship Id="rId25" Type="http://schemas.openxmlformats.org/officeDocument/2006/relationships/hyperlink" Target="https://podminky.urs.cz/item/CS_URS_2023_01/564851111" TargetMode="External"/><Relationship Id="rId33" Type="http://schemas.openxmlformats.org/officeDocument/2006/relationships/hyperlink" Target="https://podminky.urs.cz/item/CS_URS_2023_01/577133111" TargetMode="External"/><Relationship Id="rId38" Type="http://schemas.openxmlformats.org/officeDocument/2006/relationships/hyperlink" Target="https://podminky.urs.cz/item/CS_URS_2023_01/596211120" TargetMode="External"/><Relationship Id="rId46" Type="http://schemas.openxmlformats.org/officeDocument/2006/relationships/hyperlink" Target="https://podminky.urs.cz/item/CS_URS_2023_01/915121111" TargetMode="External"/><Relationship Id="rId59" Type="http://schemas.openxmlformats.org/officeDocument/2006/relationships/hyperlink" Target="https://podminky.urs.cz/item/CS_URS_2023_01/966006133" TargetMode="External"/><Relationship Id="rId67" Type="http://schemas.openxmlformats.org/officeDocument/2006/relationships/hyperlink" Target="https://podminky.urs.cz/item/CS_URS_2023_01/997221551" TargetMode="External"/><Relationship Id="rId20" Type="http://schemas.openxmlformats.org/officeDocument/2006/relationships/hyperlink" Target="https://podminky.urs.cz/item/CS_URS_2023_01/465513127" TargetMode="External"/><Relationship Id="rId41" Type="http://schemas.openxmlformats.org/officeDocument/2006/relationships/hyperlink" Target="https://podminky.urs.cz/item/CS_URS_2023_01/912211111" TargetMode="External"/><Relationship Id="rId54" Type="http://schemas.openxmlformats.org/officeDocument/2006/relationships/hyperlink" Target="https://podminky.urs.cz/item/CS_URS_2023_01/916991121" TargetMode="External"/><Relationship Id="rId62" Type="http://schemas.openxmlformats.org/officeDocument/2006/relationships/hyperlink" Target="https://podminky.urs.cz/item/CS_URS_2023_01/915222911" TargetMode="External"/><Relationship Id="rId70" Type="http://schemas.openxmlformats.org/officeDocument/2006/relationships/hyperlink" Target="https://podminky.urs.cz/item/CS_URS_2023_01/997221569" TargetMode="External"/><Relationship Id="rId75" Type="http://schemas.openxmlformats.org/officeDocument/2006/relationships/hyperlink" Target="https://podminky.urs.cz/item/CS_URS_2023_01/998225111" TargetMode="External"/><Relationship Id="rId1" Type="http://schemas.openxmlformats.org/officeDocument/2006/relationships/hyperlink" Target="https://podminky.urs.cz/item/CS_URS_2023_01/113107164" TargetMode="External"/><Relationship Id="rId6" Type="http://schemas.openxmlformats.org/officeDocument/2006/relationships/hyperlink" Target="https://podminky.urs.cz/item/CS_URS_2023_01/12225220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0220101" TargetMode="External"/><Relationship Id="rId13" Type="http://schemas.openxmlformats.org/officeDocument/2006/relationships/hyperlink" Target="https://podminky.urs.cz/item/CS_URS_2023_01/210812035" TargetMode="External"/><Relationship Id="rId18" Type="http://schemas.openxmlformats.org/officeDocument/2006/relationships/hyperlink" Target="https://podminky.urs.cz/item/CS_URS_2023_01/460341113" TargetMode="External"/><Relationship Id="rId26" Type="http://schemas.openxmlformats.org/officeDocument/2006/relationships/hyperlink" Target="https://podminky.urs.cz/item/CS_URS_2023_01/460632113" TargetMode="External"/><Relationship Id="rId3" Type="http://schemas.openxmlformats.org/officeDocument/2006/relationships/hyperlink" Target="https://podminky.urs.cz/item/CS_URS_2023_01/210203901" TargetMode="External"/><Relationship Id="rId21" Type="http://schemas.openxmlformats.org/officeDocument/2006/relationships/hyperlink" Target="https://podminky.urs.cz/item/CS_URS_2023_01/460161172" TargetMode="External"/><Relationship Id="rId34" Type="http://schemas.openxmlformats.org/officeDocument/2006/relationships/hyperlink" Target="https://podminky.urs.cz/item/CS_URS_2023_01/HZS4212" TargetMode="External"/><Relationship Id="rId7" Type="http://schemas.openxmlformats.org/officeDocument/2006/relationships/hyperlink" Target="https://podminky.urs.cz/item/CS_URS_2023_01/210220022" TargetMode="External"/><Relationship Id="rId12" Type="http://schemas.openxmlformats.org/officeDocument/2006/relationships/hyperlink" Target="https://podminky.urs.cz/item/CS_URS_2023_01/210812033" TargetMode="External"/><Relationship Id="rId17" Type="http://schemas.openxmlformats.org/officeDocument/2006/relationships/hyperlink" Target="https://podminky.urs.cz/item/CS_URS_2023_01/460131113" TargetMode="External"/><Relationship Id="rId25" Type="http://schemas.openxmlformats.org/officeDocument/2006/relationships/hyperlink" Target="https://podminky.urs.cz/item/CS_URS_2023_01/460631212" TargetMode="External"/><Relationship Id="rId33" Type="http://schemas.openxmlformats.org/officeDocument/2006/relationships/hyperlink" Target="https://podminky.urs.cz/item/CS_URS_2023_01/460905121" TargetMode="External"/><Relationship Id="rId2" Type="http://schemas.openxmlformats.org/officeDocument/2006/relationships/hyperlink" Target="https://podminky.urs.cz/item/CS_URS_2023_01/210100251" TargetMode="External"/><Relationship Id="rId16" Type="http://schemas.openxmlformats.org/officeDocument/2006/relationships/hyperlink" Target="https://podminky.urs.cz/item/CS_URS_2023_01/460391123" TargetMode="External"/><Relationship Id="rId20" Type="http://schemas.openxmlformats.org/officeDocument/2006/relationships/hyperlink" Target="https://podminky.urs.cz/item/CS_URS_2023_01/460361111" TargetMode="External"/><Relationship Id="rId29" Type="http://schemas.openxmlformats.org/officeDocument/2006/relationships/hyperlink" Target="https://podminky.urs.cz/item/CS_URS_2023_01/460641121" TargetMode="External"/><Relationship Id="rId1" Type="http://schemas.openxmlformats.org/officeDocument/2006/relationships/hyperlink" Target="https://podminky.urs.cz/item/CS_URS_2023_01/210100151" TargetMode="External"/><Relationship Id="rId6" Type="http://schemas.openxmlformats.org/officeDocument/2006/relationships/hyperlink" Target="https://podminky.urs.cz/item/CS_URS_2023_01/210204201" TargetMode="External"/><Relationship Id="rId11" Type="http://schemas.openxmlformats.org/officeDocument/2006/relationships/hyperlink" Target="https://podminky.urs.cz/item/CS_URS_2023_01/210812011" TargetMode="External"/><Relationship Id="rId24" Type="http://schemas.openxmlformats.org/officeDocument/2006/relationships/hyperlink" Target="https://podminky.urs.cz/item/CS_URS_2023_01/460431512" TargetMode="External"/><Relationship Id="rId32" Type="http://schemas.openxmlformats.org/officeDocument/2006/relationships/hyperlink" Target="https://podminky.urs.cz/item/CS_URS_2023_01/460791212" TargetMode="External"/><Relationship Id="rId5" Type="http://schemas.openxmlformats.org/officeDocument/2006/relationships/hyperlink" Target="https://podminky.urs.cz/item/CS_URS_2023_01/210204201" TargetMode="External"/><Relationship Id="rId15" Type="http://schemas.openxmlformats.org/officeDocument/2006/relationships/hyperlink" Target="https://podminky.urs.cz/item/CS_URS_2023_01/460091112" TargetMode="External"/><Relationship Id="rId23" Type="http://schemas.openxmlformats.org/officeDocument/2006/relationships/hyperlink" Target="https://podminky.urs.cz/item/CS_URS_2023_01/460161482" TargetMode="External"/><Relationship Id="rId28" Type="http://schemas.openxmlformats.org/officeDocument/2006/relationships/hyperlink" Target="https://podminky.urs.cz/item/CS_URS_2023_01/460641121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210220301" TargetMode="External"/><Relationship Id="rId19" Type="http://schemas.openxmlformats.org/officeDocument/2006/relationships/hyperlink" Target="https://podminky.urs.cz/item/CS_URS_2023_01/460341121" TargetMode="External"/><Relationship Id="rId31" Type="http://schemas.openxmlformats.org/officeDocument/2006/relationships/hyperlink" Target="https://podminky.urs.cz/item/CS_URS_2023_01/460791114" TargetMode="External"/><Relationship Id="rId4" Type="http://schemas.openxmlformats.org/officeDocument/2006/relationships/hyperlink" Target="https://podminky.urs.cz/item/CS_URS_2023_01/210204011" TargetMode="External"/><Relationship Id="rId9" Type="http://schemas.openxmlformats.org/officeDocument/2006/relationships/hyperlink" Target="https://podminky.urs.cz/item/CS_URS_2023_01/210220301" TargetMode="External"/><Relationship Id="rId14" Type="http://schemas.openxmlformats.org/officeDocument/2006/relationships/hyperlink" Target="https://podminky.urs.cz/item/CS_URS_2023_01/460010024" TargetMode="External"/><Relationship Id="rId22" Type="http://schemas.openxmlformats.org/officeDocument/2006/relationships/hyperlink" Target="https://podminky.urs.cz/item/CS_URS_2023_01/460431182" TargetMode="External"/><Relationship Id="rId27" Type="http://schemas.openxmlformats.org/officeDocument/2006/relationships/hyperlink" Target="https://podminky.urs.cz/item/CS_URS_2023_01/460632213" TargetMode="External"/><Relationship Id="rId30" Type="http://schemas.openxmlformats.org/officeDocument/2006/relationships/hyperlink" Target="https://podminky.urs.cz/item/CS_URS_2023_01/460662512" TargetMode="External"/><Relationship Id="rId35" Type="http://schemas.openxmlformats.org/officeDocument/2006/relationships/hyperlink" Target="https://podminky.urs.cz/item/CS_URS_2023_01/HZS42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1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G4" s="20" t="s">
        <v>12</v>
      </c>
      <c r="BS4" s="14" t="s">
        <v>13</v>
      </c>
    </row>
    <row r="5" spans="1:74" ht="12" customHeight="1">
      <c r="B5" s="17"/>
      <c r="D5" s="21" t="s">
        <v>14</v>
      </c>
      <c r="K5" s="176" t="s">
        <v>15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R5" s="17"/>
      <c r="BG5" s="173" t="s">
        <v>16</v>
      </c>
      <c r="BS5" s="14" t="s">
        <v>7</v>
      </c>
    </row>
    <row r="6" spans="1:74" ht="36.950000000000003" customHeight="1">
      <c r="B6" s="17"/>
      <c r="D6" s="23" t="s">
        <v>17</v>
      </c>
      <c r="K6" s="178" t="s">
        <v>18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R6" s="17"/>
      <c r="BG6" s="174"/>
      <c r="BS6" s="14" t="s">
        <v>7</v>
      </c>
    </row>
    <row r="7" spans="1:74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G7" s="174"/>
      <c r="BS7" s="14" t="s">
        <v>7</v>
      </c>
    </row>
    <row r="8" spans="1:74" ht="12" customHeight="1">
      <c r="B8" s="17"/>
      <c r="D8" s="24" t="s">
        <v>21</v>
      </c>
      <c r="K8" s="22" t="s">
        <v>15</v>
      </c>
      <c r="AK8" s="24" t="s">
        <v>22</v>
      </c>
      <c r="AN8" s="25" t="s">
        <v>23</v>
      </c>
      <c r="AR8" s="17"/>
      <c r="BG8" s="174"/>
      <c r="BS8" s="14" t="s">
        <v>7</v>
      </c>
    </row>
    <row r="9" spans="1:74" ht="14.45" customHeight="1">
      <c r="B9" s="17"/>
      <c r="AR9" s="17"/>
      <c r="BG9" s="174"/>
      <c r="BS9" s="14" t="s">
        <v>7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G10" s="174"/>
      <c r="BS10" s="14" t="s">
        <v>7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G11" s="174"/>
      <c r="BS11" s="14" t="s">
        <v>7</v>
      </c>
    </row>
    <row r="12" spans="1:74" ht="6.95" customHeight="1">
      <c r="B12" s="17"/>
      <c r="AR12" s="17"/>
      <c r="BG12" s="174"/>
      <c r="BS12" s="14" t="s">
        <v>7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G13" s="174"/>
      <c r="BS13" s="14" t="s">
        <v>7</v>
      </c>
    </row>
    <row r="14" spans="1:74" ht="12.75">
      <c r="B14" s="17"/>
      <c r="E14" s="179" t="s">
        <v>29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4" t="s">
        <v>27</v>
      </c>
      <c r="AN14" s="26" t="s">
        <v>29</v>
      </c>
      <c r="AR14" s="17"/>
      <c r="BG14" s="174"/>
      <c r="BS14" s="14" t="s">
        <v>7</v>
      </c>
    </row>
    <row r="15" spans="1:74" ht="6.95" customHeight="1">
      <c r="B15" s="17"/>
      <c r="AR15" s="17"/>
      <c r="BG15" s="174"/>
      <c r="BS15" s="14" t="s">
        <v>4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G16" s="174"/>
      <c r="BS16" s="14" t="s">
        <v>4</v>
      </c>
    </row>
    <row r="17" spans="2:7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G17" s="174"/>
      <c r="BS17" s="14" t="s">
        <v>5</v>
      </c>
    </row>
    <row r="18" spans="2:71" ht="6.95" customHeight="1">
      <c r="B18" s="17"/>
      <c r="AR18" s="17"/>
      <c r="BG18" s="174"/>
      <c r="BS18" s="14" t="s">
        <v>7</v>
      </c>
    </row>
    <row r="19" spans="2:71" ht="12" customHeight="1">
      <c r="B19" s="17"/>
      <c r="D19" s="24" t="s">
        <v>32</v>
      </c>
      <c r="AK19" s="24" t="s">
        <v>25</v>
      </c>
      <c r="AN19" s="22" t="s">
        <v>1</v>
      </c>
      <c r="AR19" s="17"/>
      <c r="BG19" s="174"/>
      <c r="BS19" s="14" t="s">
        <v>7</v>
      </c>
    </row>
    <row r="20" spans="2:71" ht="18.399999999999999" customHeight="1">
      <c r="B20" s="17"/>
      <c r="E20" s="22" t="s">
        <v>33</v>
      </c>
      <c r="AK20" s="24" t="s">
        <v>27</v>
      </c>
      <c r="AN20" s="22" t="s">
        <v>1</v>
      </c>
      <c r="AR20" s="17"/>
      <c r="BG20" s="174"/>
      <c r="BS20" s="14" t="s">
        <v>5</v>
      </c>
    </row>
    <row r="21" spans="2:71" ht="6.95" customHeight="1">
      <c r="B21" s="17"/>
      <c r="AR21" s="17"/>
      <c r="BG21" s="174"/>
    </row>
    <row r="22" spans="2:71" ht="12" customHeight="1">
      <c r="B22" s="17"/>
      <c r="D22" s="24" t="s">
        <v>34</v>
      </c>
      <c r="AR22" s="17"/>
      <c r="BG22" s="174"/>
    </row>
    <row r="23" spans="2:71" ht="16.5" customHeight="1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  <c r="BG23" s="174"/>
    </row>
    <row r="24" spans="2:71" ht="6.95" customHeight="1">
      <c r="B24" s="17"/>
      <c r="AR24" s="17"/>
      <c r="BG24" s="174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G25" s="174"/>
    </row>
    <row r="26" spans="2:71" s="1" customFormat="1" ht="25.9" customHeight="1">
      <c r="B26" s="29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2">
        <f>ROUND(AG94,2)</f>
        <v>0</v>
      </c>
      <c r="AL26" s="183"/>
      <c r="AM26" s="183"/>
      <c r="AN26" s="183"/>
      <c r="AO26" s="183"/>
      <c r="AR26" s="29"/>
      <c r="BG26" s="174"/>
    </row>
    <row r="27" spans="2:71" s="1" customFormat="1" ht="6.95" customHeight="1">
      <c r="B27" s="29"/>
      <c r="AR27" s="29"/>
      <c r="BG27" s="174"/>
    </row>
    <row r="28" spans="2:71" s="1" customFormat="1" ht="12.75">
      <c r="B28" s="29"/>
      <c r="L28" s="184" t="s">
        <v>36</v>
      </c>
      <c r="M28" s="184"/>
      <c r="N28" s="184"/>
      <c r="O28" s="184"/>
      <c r="P28" s="184"/>
      <c r="W28" s="184" t="s">
        <v>37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38</v>
      </c>
      <c r="AL28" s="184"/>
      <c r="AM28" s="184"/>
      <c r="AN28" s="184"/>
      <c r="AO28" s="184"/>
      <c r="AR28" s="29"/>
      <c r="BG28" s="174"/>
    </row>
    <row r="29" spans="2:71" s="2" customFormat="1" ht="14.45" customHeight="1">
      <c r="B29" s="33"/>
      <c r="D29" s="24" t="s">
        <v>39</v>
      </c>
      <c r="F29" s="24" t="s">
        <v>40</v>
      </c>
      <c r="L29" s="187">
        <v>0.21</v>
      </c>
      <c r="M29" s="186"/>
      <c r="N29" s="186"/>
      <c r="O29" s="186"/>
      <c r="P29" s="186"/>
      <c r="W29" s="185">
        <f>ROUND(BB94,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ROUND(AX94, 2)</f>
        <v>0</v>
      </c>
      <c r="AL29" s="186"/>
      <c r="AM29" s="186"/>
      <c r="AN29" s="186"/>
      <c r="AO29" s="186"/>
      <c r="AR29" s="33"/>
      <c r="BG29" s="175"/>
    </row>
    <row r="30" spans="2:71" s="2" customFormat="1" ht="14.45" customHeight="1">
      <c r="B30" s="33"/>
      <c r="F30" s="24" t="s">
        <v>41</v>
      </c>
      <c r="L30" s="187">
        <v>0.15</v>
      </c>
      <c r="M30" s="186"/>
      <c r="N30" s="186"/>
      <c r="O30" s="186"/>
      <c r="P30" s="186"/>
      <c r="W30" s="185">
        <f>ROUND(BC94,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ROUND(AY94, 2)</f>
        <v>0</v>
      </c>
      <c r="AL30" s="186"/>
      <c r="AM30" s="186"/>
      <c r="AN30" s="186"/>
      <c r="AO30" s="186"/>
      <c r="AR30" s="33"/>
      <c r="BG30" s="175"/>
    </row>
    <row r="31" spans="2:71" s="2" customFormat="1" ht="14.45" hidden="1" customHeight="1">
      <c r="B31" s="33"/>
      <c r="F31" s="24" t="s">
        <v>42</v>
      </c>
      <c r="L31" s="187">
        <v>0.21</v>
      </c>
      <c r="M31" s="186"/>
      <c r="N31" s="186"/>
      <c r="O31" s="186"/>
      <c r="P31" s="186"/>
      <c r="W31" s="185">
        <f>ROUND(BD94,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3"/>
      <c r="BG31" s="175"/>
    </row>
    <row r="32" spans="2:71" s="2" customFormat="1" ht="14.45" hidden="1" customHeight="1">
      <c r="B32" s="33"/>
      <c r="F32" s="24" t="s">
        <v>43</v>
      </c>
      <c r="L32" s="187">
        <v>0.15</v>
      </c>
      <c r="M32" s="186"/>
      <c r="N32" s="186"/>
      <c r="O32" s="186"/>
      <c r="P32" s="186"/>
      <c r="W32" s="185">
        <f>ROUND(BE94,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3"/>
      <c r="BG32" s="175"/>
    </row>
    <row r="33" spans="2:59" s="2" customFormat="1" ht="14.45" hidden="1" customHeight="1">
      <c r="B33" s="33"/>
      <c r="F33" s="24" t="s">
        <v>44</v>
      </c>
      <c r="L33" s="187">
        <v>0</v>
      </c>
      <c r="M33" s="186"/>
      <c r="N33" s="186"/>
      <c r="O33" s="186"/>
      <c r="P33" s="186"/>
      <c r="W33" s="185">
        <f>ROUND(BF94,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3"/>
      <c r="BG33" s="175"/>
    </row>
    <row r="34" spans="2:59" s="1" customFormat="1" ht="6.95" customHeight="1">
      <c r="B34" s="29"/>
      <c r="AR34" s="29"/>
      <c r="BG34" s="174"/>
    </row>
    <row r="35" spans="2:59" s="1" customFormat="1" ht="25.9" customHeight="1"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188" t="s">
        <v>47</v>
      </c>
      <c r="Y35" s="189"/>
      <c r="Z35" s="189"/>
      <c r="AA35" s="189"/>
      <c r="AB35" s="189"/>
      <c r="AC35" s="36"/>
      <c r="AD35" s="36"/>
      <c r="AE35" s="36"/>
      <c r="AF35" s="36"/>
      <c r="AG35" s="36"/>
      <c r="AH35" s="36"/>
      <c r="AI35" s="36"/>
      <c r="AJ35" s="36"/>
      <c r="AK35" s="190">
        <f>SUM(AK26:AK33)</f>
        <v>0</v>
      </c>
      <c r="AL35" s="189"/>
      <c r="AM35" s="189"/>
      <c r="AN35" s="189"/>
      <c r="AO35" s="191"/>
      <c r="AP35" s="34"/>
      <c r="AQ35" s="34"/>
      <c r="AR35" s="29"/>
    </row>
    <row r="36" spans="2:59" s="1" customFormat="1" ht="6.95" customHeight="1">
      <c r="B36" s="29"/>
      <c r="AR36" s="29"/>
    </row>
    <row r="37" spans="2:59" s="1" customFormat="1" ht="14.45" customHeight="1">
      <c r="B37" s="29"/>
      <c r="AR37" s="29"/>
    </row>
    <row r="38" spans="2:59" ht="14.45" customHeight="1">
      <c r="B38" s="17"/>
      <c r="AR38" s="17"/>
    </row>
    <row r="39" spans="2:59" ht="14.45" customHeight="1">
      <c r="B39" s="17"/>
      <c r="AR39" s="17"/>
    </row>
    <row r="40" spans="2:59" ht="14.45" customHeight="1">
      <c r="B40" s="17"/>
      <c r="AR40" s="17"/>
    </row>
    <row r="41" spans="2:59" ht="14.45" customHeight="1">
      <c r="B41" s="17"/>
      <c r="AR41" s="17"/>
    </row>
    <row r="42" spans="2:59" ht="14.45" customHeight="1">
      <c r="B42" s="17"/>
      <c r="AR42" s="17"/>
    </row>
    <row r="43" spans="2:59" ht="14.45" customHeight="1">
      <c r="B43" s="17"/>
      <c r="AR43" s="17"/>
    </row>
    <row r="44" spans="2:59" ht="14.45" customHeight="1">
      <c r="B44" s="17"/>
      <c r="AR44" s="17"/>
    </row>
    <row r="45" spans="2:59" ht="14.45" customHeight="1">
      <c r="B45" s="17"/>
      <c r="AR45" s="17"/>
    </row>
    <row r="46" spans="2:59" ht="14.45" customHeight="1">
      <c r="B46" s="17"/>
      <c r="AR46" s="17"/>
    </row>
    <row r="47" spans="2:59" ht="14.45" customHeight="1">
      <c r="B47" s="17"/>
      <c r="AR47" s="17"/>
    </row>
    <row r="48" spans="2:59" ht="14.45" customHeight="1">
      <c r="B48" s="17"/>
      <c r="AR48" s="17"/>
    </row>
    <row r="49" spans="2:44" s="1" customFormat="1" ht="14.45" customHeight="1">
      <c r="B49" s="29"/>
      <c r="D49" s="38" t="s">
        <v>48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49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50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51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50</v>
      </c>
      <c r="AI60" s="31"/>
      <c r="AJ60" s="31"/>
      <c r="AK60" s="31"/>
      <c r="AL60" s="31"/>
      <c r="AM60" s="40" t="s">
        <v>51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53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50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51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50</v>
      </c>
      <c r="AI75" s="31"/>
      <c r="AJ75" s="31"/>
      <c r="AK75" s="31"/>
      <c r="AL75" s="31"/>
      <c r="AM75" s="40" t="s">
        <v>51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54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14</v>
      </c>
      <c r="L84" s="3" t="str">
        <f>K5</f>
        <v>Tachov</v>
      </c>
      <c r="AR84" s="45"/>
    </row>
    <row r="85" spans="1:91" s="4" customFormat="1" ht="36.950000000000003" customHeight="1">
      <c r="B85" s="46"/>
      <c r="C85" s="47" t="s">
        <v>17</v>
      </c>
      <c r="L85" s="192" t="str">
        <f>K6</f>
        <v>Vítkov, Plánská ulice, místo pro přecházení na křižovatce silnice II/198 a MK 153b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21</v>
      </c>
      <c r="L87" s="48" t="str">
        <f>IF(K8="","",K8)</f>
        <v>Tachov</v>
      </c>
      <c r="AI87" s="24" t="s">
        <v>22</v>
      </c>
      <c r="AM87" s="194" t="str">
        <f>IF(AN8= "","",AN8)</f>
        <v>5. 6. 2023</v>
      </c>
      <c r="AN87" s="194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Město Tachov</v>
      </c>
      <c r="AI89" s="24" t="s">
        <v>30</v>
      </c>
      <c r="AM89" s="195" t="str">
        <f>IF(E17="","",E17)</f>
        <v>Ing. Václav Lacyk</v>
      </c>
      <c r="AN89" s="196"/>
      <c r="AO89" s="196"/>
      <c r="AP89" s="196"/>
      <c r="AR89" s="29"/>
      <c r="AS89" s="197" t="s">
        <v>55</v>
      </c>
      <c r="AT89" s="198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</row>
    <row r="90" spans="1:91" s="1" customFormat="1" ht="25.7" customHeight="1">
      <c r="B90" s="29"/>
      <c r="C90" s="24" t="s">
        <v>28</v>
      </c>
      <c r="L90" s="3" t="str">
        <f>IF(E14= "Vyplň údaj","",E14)</f>
        <v/>
      </c>
      <c r="AI90" s="24" t="s">
        <v>32</v>
      </c>
      <c r="AM90" s="195" t="str">
        <f>IF(E20="","",E20)</f>
        <v>D PROJEKT PLZEŇ Nedvěd s.r.o.</v>
      </c>
      <c r="AN90" s="196"/>
      <c r="AO90" s="196"/>
      <c r="AP90" s="196"/>
      <c r="AR90" s="29"/>
      <c r="AS90" s="199"/>
      <c r="AT90" s="200"/>
      <c r="BF90" s="53"/>
    </row>
    <row r="91" spans="1:91" s="1" customFormat="1" ht="10.9" customHeight="1">
      <c r="B91" s="29"/>
      <c r="AR91" s="29"/>
      <c r="AS91" s="199"/>
      <c r="AT91" s="200"/>
      <c r="BF91" s="53"/>
    </row>
    <row r="92" spans="1:91" s="1" customFormat="1" ht="29.25" customHeight="1">
      <c r="B92" s="29"/>
      <c r="C92" s="201" t="s">
        <v>56</v>
      </c>
      <c r="D92" s="202"/>
      <c r="E92" s="202"/>
      <c r="F92" s="202"/>
      <c r="G92" s="202"/>
      <c r="H92" s="54"/>
      <c r="I92" s="203" t="s">
        <v>57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58</v>
      </c>
      <c r="AH92" s="202"/>
      <c r="AI92" s="202"/>
      <c r="AJ92" s="202"/>
      <c r="AK92" s="202"/>
      <c r="AL92" s="202"/>
      <c r="AM92" s="202"/>
      <c r="AN92" s="203" t="s">
        <v>59</v>
      </c>
      <c r="AO92" s="202"/>
      <c r="AP92" s="205"/>
      <c r="AQ92" s="55" t="s">
        <v>60</v>
      </c>
      <c r="AR92" s="29"/>
      <c r="AS92" s="56" t="s">
        <v>61</v>
      </c>
      <c r="AT92" s="57" t="s">
        <v>62</v>
      </c>
      <c r="AU92" s="57" t="s">
        <v>63</v>
      </c>
      <c r="AV92" s="57" t="s">
        <v>64</v>
      </c>
      <c r="AW92" s="57" t="s">
        <v>65</v>
      </c>
      <c r="AX92" s="57" t="s">
        <v>66</v>
      </c>
      <c r="AY92" s="57" t="s">
        <v>67</v>
      </c>
      <c r="AZ92" s="57" t="s">
        <v>68</v>
      </c>
      <c r="BA92" s="57" t="s">
        <v>69</v>
      </c>
      <c r="BB92" s="57" t="s">
        <v>70</v>
      </c>
      <c r="BC92" s="57" t="s">
        <v>71</v>
      </c>
      <c r="BD92" s="57" t="s">
        <v>72</v>
      </c>
      <c r="BE92" s="57" t="s">
        <v>73</v>
      </c>
      <c r="BF92" s="58" t="s">
        <v>74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</row>
    <row r="94" spans="1:91" s="5" customFormat="1" ht="32.450000000000003" customHeight="1">
      <c r="B94" s="60"/>
      <c r="C94" s="61" t="s">
        <v>75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9">
        <f>ROUND(SUM(AG95:AG97),2)</f>
        <v>0</v>
      </c>
      <c r="AH94" s="209"/>
      <c r="AI94" s="209"/>
      <c r="AJ94" s="209"/>
      <c r="AK94" s="209"/>
      <c r="AL94" s="209"/>
      <c r="AM94" s="209"/>
      <c r="AN94" s="210">
        <f>SUM(AG94,AV94)</f>
        <v>0</v>
      </c>
      <c r="AO94" s="210"/>
      <c r="AP94" s="210"/>
      <c r="AQ94" s="64" t="s">
        <v>1</v>
      </c>
      <c r="AR94" s="60"/>
      <c r="AS94" s="65">
        <f>ROUND(SUM(AS95:AS97),2)</f>
        <v>0</v>
      </c>
      <c r="AT94" s="66">
        <f>ROUND(SUM(AT95:AT97),2)</f>
        <v>0</v>
      </c>
      <c r="AU94" s="67">
        <f>ROUND(SUM(AU95:AU97),2)</f>
        <v>0</v>
      </c>
      <c r="AV94" s="67">
        <f>ROUND(SUM(AX94:AY94),2)</f>
        <v>0</v>
      </c>
      <c r="AW94" s="68">
        <f>ROUND(SUM(AW95:AW97),5)</f>
        <v>0</v>
      </c>
      <c r="AX94" s="67">
        <f>ROUND(BB94*L29,2)</f>
        <v>0</v>
      </c>
      <c r="AY94" s="67">
        <f>ROUND(BC94*L30,2)</f>
        <v>0</v>
      </c>
      <c r="AZ94" s="67">
        <f>ROUND(BD94*L29,2)</f>
        <v>0</v>
      </c>
      <c r="BA94" s="67">
        <f>ROUND(BE94*L30,2)</f>
        <v>0</v>
      </c>
      <c r="BB94" s="67">
        <f>ROUND(SUM(BB95:BB97),2)</f>
        <v>0</v>
      </c>
      <c r="BC94" s="67">
        <f>ROUND(SUM(BC95:BC97),2)</f>
        <v>0</v>
      </c>
      <c r="BD94" s="67">
        <f>ROUND(SUM(BD95:BD97),2)</f>
        <v>0</v>
      </c>
      <c r="BE94" s="67">
        <f>ROUND(SUM(BE95:BE97),2)</f>
        <v>0</v>
      </c>
      <c r="BF94" s="69">
        <f>ROUND(SUM(BF95:BF97),2)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6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08" t="s">
        <v>82</v>
      </c>
      <c r="E95" s="208"/>
      <c r="F95" s="208"/>
      <c r="G95" s="208"/>
      <c r="H95" s="208"/>
      <c r="I95" s="75"/>
      <c r="J95" s="208" t="s">
        <v>83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'SO 101 - Pozemní komunikace'!K32</f>
        <v>0</v>
      </c>
      <c r="AH95" s="207"/>
      <c r="AI95" s="207"/>
      <c r="AJ95" s="207"/>
      <c r="AK95" s="207"/>
      <c r="AL95" s="207"/>
      <c r="AM95" s="207"/>
      <c r="AN95" s="206">
        <f>SUM(AG95,AV95)</f>
        <v>0</v>
      </c>
      <c r="AO95" s="207"/>
      <c r="AP95" s="207"/>
      <c r="AQ95" s="76" t="s">
        <v>84</v>
      </c>
      <c r="AR95" s="73"/>
      <c r="AS95" s="77">
        <f>'SO 101 - Pozemní komunikace'!K30</f>
        <v>0</v>
      </c>
      <c r="AT95" s="78">
        <f>'SO 101 - Pozemní komunikace'!K31</f>
        <v>0</v>
      </c>
      <c r="AU95" s="78">
        <v>0</v>
      </c>
      <c r="AV95" s="78">
        <f>ROUND(SUM(AX95:AY95),2)</f>
        <v>0</v>
      </c>
      <c r="AW95" s="79">
        <f>'SO 101 - Pozemní komunikace'!T126</f>
        <v>0</v>
      </c>
      <c r="AX95" s="78">
        <f>'SO 101 - Pozemní komunikace'!K35</f>
        <v>0</v>
      </c>
      <c r="AY95" s="78">
        <f>'SO 101 - Pozemní komunikace'!K36</f>
        <v>0</v>
      </c>
      <c r="AZ95" s="78">
        <f>'SO 101 - Pozemní komunikace'!K37</f>
        <v>0</v>
      </c>
      <c r="BA95" s="78">
        <f>'SO 101 - Pozemní komunikace'!K38</f>
        <v>0</v>
      </c>
      <c r="BB95" s="78">
        <f>'SO 101 - Pozemní komunikace'!F35</f>
        <v>0</v>
      </c>
      <c r="BC95" s="78">
        <f>'SO 101 - Pozemní komunikace'!F36</f>
        <v>0</v>
      </c>
      <c r="BD95" s="78">
        <f>'SO 101 - Pozemní komunikace'!F37</f>
        <v>0</v>
      </c>
      <c r="BE95" s="78">
        <f>'SO 101 - Pozemní komunikace'!F38</f>
        <v>0</v>
      </c>
      <c r="BF95" s="80">
        <f>'SO 101 - Pozemní komunikace'!F39</f>
        <v>0</v>
      </c>
      <c r="BT95" s="81" t="s">
        <v>85</v>
      </c>
      <c r="BV95" s="81" t="s">
        <v>79</v>
      </c>
      <c r="BW95" s="81" t="s">
        <v>86</v>
      </c>
      <c r="BX95" s="81" t="s">
        <v>6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208" t="s">
        <v>88</v>
      </c>
      <c r="E96" s="208"/>
      <c r="F96" s="208"/>
      <c r="G96" s="208"/>
      <c r="H96" s="208"/>
      <c r="I96" s="75"/>
      <c r="J96" s="208" t="s">
        <v>89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'VON - Vedlejší a ostatní ...'!K32</f>
        <v>0</v>
      </c>
      <c r="AH96" s="207"/>
      <c r="AI96" s="207"/>
      <c r="AJ96" s="207"/>
      <c r="AK96" s="207"/>
      <c r="AL96" s="207"/>
      <c r="AM96" s="207"/>
      <c r="AN96" s="206">
        <f>SUM(AG96,AV96)</f>
        <v>0</v>
      </c>
      <c r="AO96" s="207"/>
      <c r="AP96" s="207"/>
      <c r="AQ96" s="76" t="s">
        <v>88</v>
      </c>
      <c r="AR96" s="73"/>
      <c r="AS96" s="77">
        <f>'VON - Vedlejší a ostatní ...'!K30</f>
        <v>0</v>
      </c>
      <c r="AT96" s="78">
        <f>'VON - Vedlejší a ostatní ...'!K31</f>
        <v>0</v>
      </c>
      <c r="AU96" s="78">
        <v>0</v>
      </c>
      <c r="AV96" s="78">
        <f>ROUND(SUM(AX96:AY96),2)</f>
        <v>0</v>
      </c>
      <c r="AW96" s="79">
        <f>'VON - Vedlejší a ostatní ...'!T120</f>
        <v>0</v>
      </c>
      <c r="AX96" s="78">
        <f>'VON - Vedlejší a ostatní ...'!K35</f>
        <v>0</v>
      </c>
      <c r="AY96" s="78">
        <f>'VON - Vedlejší a ostatní ...'!K36</f>
        <v>0</v>
      </c>
      <c r="AZ96" s="78">
        <f>'VON - Vedlejší a ostatní ...'!K37</f>
        <v>0</v>
      </c>
      <c r="BA96" s="78">
        <f>'VON - Vedlejší a ostatní ...'!K38</f>
        <v>0</v>
      </c>
      <c r="BB96" s="78">
        <f>'VON - Vedlejší a ostatní ...'!F35</f>
        <v>0</v>
      </c>
      <c r="BC96" s="78">
        <f>'VON - Vedlejší a ostatní ...'!F36</f>
        <v>0</v>
      </c>
      <c r="BD96" s="78">
        <f>'VON - Vedlejší a ostatní ...'!F37</f>
        <v>0</v>
      </c>
      <c r="BE96" s="78">
        <f>'VON - Vedlejší a ostatní ...'!F38</f>
        <v>0</v>
      </c>
      <c r="BF96" s="80">
        <f>'VON - Vedlejší a ostatní ...'!F39</f>
        <v>0</v>
      </c>
      <c r="BT96" s="81" t="s">
        <v>85</v>
      </c>
      <c r="BV96" s="81" t="s">
        <v>79</v>
      </c>
      <c r="BW96" s="81" t="s">
        <v>90</v>
      </c>
      <c r="BX96" s="81" t="s">
        <v>6</v>
      </c>
      <c r="CL96" s="81" t="s">
        <v>1</v>
      </c>
      <c r="CM96" s="81" t="s">
        <v>87</v>
      </c>
    </row>
    <row r="97" spans="1:91" s="6" customFormat="1" ht="16.5" customHeight="1">
      <c r="A97" s="72" t="s">
        <v>81</v>
      </c>
      <c r="B97" s="73"/>
      <c r="C97" s="74"/>
      <c r="D97" s="208" t="s">
        <v>91</v>
      </c>
      <c r="E97" s="208"/>
      <c r="F97" s="208"/>
      <c r="G97" s="208"/>
      <c r="H97" s="208"/>
      <c r="I97" s="75"/>
      <c r="J97" s="208" t="s">
        <v>92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401 - Veřejné osvětlení'!K32</f>
        <v>0</v>
      </c>
      <c r="AH97" s="207"/>
      <c r="AI97" s="207"/>
      <c r="AJ97" s="207"/>
      <c r="AK97" s="207"/>
      <c r="AL97" s="207"/>
      <c r="AM97" s="207"/>
      <c r="AN97" s="206">
        <f>SUM(AG97,AV97)</f>
        <v>0</v>
      </c>
      <c r="AO97" s="207"/>
      <c r="AP97" s="207"/>
      <c r="AQ97" s="76" t="s">
        <v>84</v>
      </c>
      <c r="AR97" s="73"/>
      <c r="AS97" s="82">
        <f>'SO 401 - Veřejné osvětlení'!K30</f>
        <v>0</v>
      </c>
      <c r="AT97" s="83">
        <f>'SO 401 - Veřejné osvětlení'!K31</f>
        <v>0</v>
      </c>
      <c r="AU97" s="83">
        <v>0</v>
      </c>
      <c r="AV97" s="83">
        <f>ROUND(SUM(AX97:AY97),2)</f>
        <v>0</v>
      </c>
      <c r="AW97" s="84">
        <f>'SO 401 - Veřejné osvětlení'!T120</f>
        <v>0</v>
      </c>
      <c r="AX97" s="83">
        <f>'SO 401 - Veřejné osvětlení'!K35</f>
        <v>0</v>
      </c>
      <c r="AY97" s="83">
        <f>'SO 401 - Veřejné osvětlení'!K36</f>
        <v>0</v>
      </c>
      <c r="AZ97" s="83">
        <f>'SO 401 - Veřejné osvětlení'!K37</f>
        <v>0</v>
      </c>
      <c r="BA97" s="83">
        <f>'SO 401 - Veřejné osvětlení'!K38</f>
        <v>0</v>
      </c>
      <c r="BB97" s="83">
        <f>'SO 401 - Veřejné osvětlení'!F35</f>
        <v>0</v>
      </c>
      <c r="BC97" s="83">
        <f>'SO 401 - Veřejné osvětlení'!F36</f>
        <v>0</v>
      </c>
      <c r="BD97" s="83">
        <f>'SO 401 - Veřejné osvětlení'!F37</f>
        <v>0</v>
      </c>
      <c r="BE97" s="83">
        <f>'SO 401 - Veřejné osvětlení'!F38</f>
        <v>0</v>
      </c>
      <c r="BF97" s="85">
        <f>'SO 401 - Veřejné osvětlení'!F39</f>
        <v>0</v>
      </c>
      <c r="BT97" s="81" t="s">
        <v>85</v>
      </c>
      <c r="BV97" s="81" t="s">
        <v>79</v>
      </c>
      <c r="BW97" s="81" t="s">
        <v>93</v>
      </c>
      <c r="BX97" s="81" t="s">
        <v>6</v>
      </c>
      <c r="CL97" s="81" t="s">
        <v>1</v>
      </c>
      <c r="CM97" s="81" t="s">
        <v>87</v>
      </c>
    </row>
    <row r="98" spans="1:91" s="1" customFormat="1" ht="30" customHeight="1">
      <c r="B98" s="29"/>
      <c r="AR98" s="29"/>
    </row>
    <row r="99" spans="1:91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9"/>
    </row>
  </sheetData>
  <sheetProtection algorithmName="SHA-512" hashValue="str6wMnUg09oV5/XjW7Ueqd59MsqnN0PsgE23Pghroal53em8zHRAyPGhE9Vi/iSfInRwtDRxkM+c2/4B2gLgQ==" saltValue="zRjEfn/M84T59ByfLepil9+ClbaUToqKdZETlDbKTLbk+eKQF/ToccUnOk5eEXPhHFxd1EPl6z2WgkJsa23rHA==" spinCount="100000" sheet="1" objects="1" scenarios="1" formatColumns="0" formatRows="0"/>
  <mergeCells count="50">
    <mergeCell ref="AR2:BG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Pozemní komunikace'!C2" display="/" xr:uid="{00000000-0004-0000-0000-000000000000}"/>
    <hyperlink ref="A96" location="'VON - Vedlejší a ostatní ...'!C2" display="/" xr:uid="{00000000-0004-0000-0000-000001000000}"/>
    <hyperlink ref="A97" location="'SO 401 - Veřejné osvětle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82"/>
  <sheetViews>
    <sheetView showGridLines="0" topLeftCell="A10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87</v>
      </c>
    </row>
    <row r="4" spans="2:46" ht="24.95" customHeight="1">
      <c r="B4" s="17"/>
      <c r="D4" s="18" t="s">
        <v>94</v>
      </c>
      <c r="M4" s="17"/>
      <c r="N4" s="86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26.25" customHeight="1">
      <c r="B7" s="17"/>
      <c r="E7" s="211" t="str">
        <f>'Rekapitulace stavby'!K6</f>
        <v>Vítkov, Plánská ulice, místo pro přecházení na křižovatce silnice II/198 a MK 153b</v>
      </c>
      <c r="F7" s="212"/>
      <c r="G7" s="212"/>
      <c r="H7" s="212"/>
      <c r="M7" s="17"/>
    </row>
    <row r="8" spans="2:46" s="1" customFormat="1" ht="12" customHeight="1">
      <c r="B8" s="29"/>
      <c r="D8" s="24" t="s">
        <v>95</v>
      </c>
      <c r="M8" s="29"/>
    </row>
    <row r="9" spans="2:46" s="1" customFormat="1" ht="16.5" customHeight="1">
      <c r="B9" s="29"/>
      <c r="E9" s="192" t="s">
        <v>96</v>
      </c>
      <c r="F9" s="213"/>
      <c r="G9" s="213"/>
      <c r="H9" s="213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M11" s="29"/>
    </row>
    <row r="12" spans="2:46" s="1" customFormat="1" ht="12" customHeight="1">
      <c r="B12" s="29"/>
      <c r="D12" s="24" t="s">
        <v>21</v>
      </c>
      <c r="F12" s="22" t="s">
        <v>15</v>
      </c>
      <c r="I12" s="24" t="s">
        <v>22</v>
      </c>
      <c r="J12" s="49" t="str">
        <f>'Rekapitulace stavby'!AN8</f>
        <v>5. 6. 2023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M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14" t="str">
        <f>'Rekapitulace stavby'!E14</f>
        <v>Vyplň údaj</v>
      </c>
      <c r="F18" s="176"/>
      <c r="G18" s="176"/>
      <c r="H18" s="176"/>
      <c r="I18" s="24" t="s">
        <v>27</v>
      </c>
      <c r="J18" s="25" t="str">
        <f>'Rekapitulace stavby'!AN14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30</v>
      </c>
      <c r="I20" s="24" t="s">
        <v>25</v>
      </c>
      <c r="J20" s="22" t="s">
        <v>1</v>
      </c>
      <c r="M20" s="29"/>
    </row>
    <row r="21" spans="2:13" s="1" customFormat="1" ht="18" customHeight="1">
      <c r="B21" s="29"/>
      <c r="E21" s="22" t="s">
        <v>31</v>
      </c>
      <c r="I21" s="24" t="s">
        <v>27</v>
      </c>
      <c r="J21" s="22" t="s">
        <v>1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32</v>
      </c>
      <c r="I23" s="24" t="s">
        <v>25</v>
      </c>
      <c r="J23" s="22" t="s">
        <v>1</v>
      </c>
      <c r="M23" s="29"/>
    </row>
    <row r="24" spans="2:13" s="1" customFormat="1" ht="18" customHeight="1">
      <c r="B24" s="29"/>
      <c r="E24" s="22" t="s">
        <v>33</v>
      </c>
      <c r="I24" s="24" t="s">
        <v>27</v>
      </c>
      <c r="J24" s="22" t="s">
        <v>1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34</v>
      </c>
      <c r="M26" s="29"/>
    </row>
    <row r="27" spans="2:13" s="7" customFormat="1" ht="16.5" customHeight="1">
      <c r="B27" s="87"/>
      <c r="E27" s="181" t="s">
        <v>1</v>
      </c>
      <c r="F27" s="181"/>
      <c r="G27" s="181"/>
      <c r="H27" s="181"/>
      <c r="M27" s="87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50"/>
      <c r="M29" s="29"/>
    </row>
    <row r="30" spans="2:13" s="1" customFormat="1" ht="12.75">
      <c r="B30" s="29"/>
      <c r="E30" s="24" t="s">
        <v>97</v>
      </c>
      <c r="K30" s="88">
        <f>I96</f>
        <v>0</v>
      </c>
      <c r="M30" s="29"/>
    </row>
    <row r="31" spans="2:13" s="1" customFormat="1" ht="12.75">
      <c r="B31" s="29"/>
      <c r="E31" s="24" t="s">
        <v>98</v>
      </c>
      <c r="K31" s="88">
        <f>J96</f>
        <v>0</v>
      </c>
      <c r="M31" s="29"/>
    </row>
    <row r="32" spans="2:13" s="1" customFormat="1" ht="25.35" customHeight="1">
      <c r="B32" s="29"/>
      <c r="D32" s="89" t="s">
        <v>35</v>
      </c>
      <c r="K32" s="63">
        <f>ROUND(K126, 2)</f>
        <v>0</v>
      </c>
      <c r="M32" s="29"/>
    </row>
    <row r="33" spans="2:13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50"/>
      <c r="M33" s="29"/>
    </row>
    <row r="34" spans="2:13" s="1" customFormat="1" ht="14.45" customHeight="1">
      <c r="B34" s="29"/>
      <c r="F34" s="32" t="s">
        <v>37</v>
      </c>
      <c r="I34" s="32" t="s">
        <v>36</v>
      </c>
      <c r="K34" s="32" t="s">
        <v>38</v>
      </c>
      <c r="M34" s="29"/>
    </row>
    <row r="35" spans="2:13" s="1" customFormat="1" ht="14.45" customHeight="1">
      <c r="B35" s="29"/>
      <c r="D35" s="52" t="s">
        <v>39</v>
      </c>
      <c r="E35" s="24" t="s">
        <v>40</v>
      </c>
      <c r="F35" s="88">
        <f>ROUND((SUM(BE126:BE581)),  2)</f>
        <v>0</v>
      </c>
      <c r="I35" s="90">
        <v>0.21</v>
      </c>
      <c r="K35" s="88">
        <f>ROUND(((SUM(BE126:BE581))*I35),  2)</f>
        <v>0</v>
      </c>
      <c r="M35" s="29"/>
    </row>
    <row r="36" spans="2:13" s="1" customFormat="1" ht="14.45" customHeight="1">
      <c r="B36" s="29"/>
      <c r="E36" s="24" t="s">
        <v>41</v>
      </c>
      <c r="F36" s="88">
        <f>ROUND((SUM(BF126:BF581)),  2)</f>
        <v>0</v>
      </c>
      <c r="I36" s="90">
        <v>0.15</v>
      </c>
      <c r="K36" s="88">
        <f>ROUND(((SUM(BF126:BF581))*I36),  2)</f>
        <v>0</v>
      </c>
      <c r="M36" s="29"/>
    </row>
    <row r="37" spans="2:13" s="1" customFormat="1" ht="14.45" hidden="1" customHeight="1">
      <c r="B37" s="29"/>
      <c r="E37" s="24" t="s">
        <v>42</v>
      </c>
      <c r="F37" s="88">
        <f>ROUND((SUM(BG126:BG581)),  2)</f>
        <v>0</v>
      </c>
      <c r="I37" s="90">
        <v>0.21</v>
      </c>
      <c r="K37" s="88">
        <f>0</f>
        <v>0</v>
      </c>
      <c r="M37" s="29"/>
    </row>
    <row r="38" spans="2:13" s="1" customFormat="1" ht="14.45" hidden="1" customHeight="1">
      <c r="B38" s="29"/>
      <c r="E38" s="24" t="s">
        <v>43</v>
      </c>
      <c r="F38" s="88">
        <f>ROUND((SUM(BH126:BH581)),  2)</f>
        <v>0</v>
      </c>
      <c r="I38" s="90">
        <v>0.15</v>
      </c>
      <c r="K38" s="88">
        <f>0</f>
        <v>0</v>
      </c>
      <c r="M38" s="29"/>
    </row>
    <row r="39" spans="2:13" s="1" customFormat="1" ht="14.45" hidden="1" customHeight="1">
      <c r="B39" s="29"/>
      <c r="E39" s="24" t="s">
        <v>44</v>
      </c>
      <c r="F39" s="88">
        <f>ROUND((SUM(BI126:BI581)),  2)</f>
        <v>0</v>
      </c>
      <c r="I39" s="90">
        <v>0</v>
      </c>
      <c r="K39" s="88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91"/>
      <c r="D41" s="92" t="s">
        <v>45</v>
      </c>
      <c r="E41" s="54"/>
      <c r="F41" s="54"/>
      <c r="G41" s="93" t="s">
        <v>46</v>
      </c>
      <c r="H41" s="94" t="s">
        <v>47</v>
      </c>
      <c r="I41" s="54"/>
      <c r="J41" s="54"/>
      <c r="K41" s="95">
        <f>SUM(K32:K39)</f>
        <v>0</v>
      </c>
      <c r="L41" s="96"/>
      <c r="M41" s="29"/>
    </row>
    <row r="42" spans="2:13" s="1" customFormat="1" ht="14.45" customHeight="1">
      <c r="B42" s="29"/>
      <c r="M42" s="29"/>
    </row>
    <row r="43" spans="2:13" ht="14.45" customHeight="1">
      <c r="B43" s="17"/>
      <c r="M43" s="17"/>
    </row>
    <row r="44" spans="2:13" ht="14.45" customHeight="1">
      <c r="B44" s="17"/>
      <c r="M44" s="17"/>
    </row>
    <row r="45" spans="2:13" ht="14.45" customHeight="1">
      <c r="B45" s="17"/>
      <c r="M45" s="17"/>
    </row>
    <row r="46" spans="2:13" ht="14.45" customHeight="1">
      <c r="B46" s="17"/>
      <c r="M46" s="17"/>
    </row>
    <row r="47" spans="2:13" ht="14.45" customHeight="1">
      <c r="B47" s="17"/>
      <c r="M47" s="17"/>
    </row>
    <row r="48" spans="2:13" ht="14.45" customHeight="1">
      <c r="B48" s="17"/>
      <c r="M48" s="17"/>
    </row>
    <row r="49" spans="2:13" ht="14.45" customHeight="1">
      <c r="B49" s="17"/>
      <c r="M49" s="17"/>
    </row>
    <row r="50" spans="2:13" s="1" customFormat="1" ht="14.45" customHeight="1">
      <c r="B50" s="29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9"/>
      <c r="M50" s="29"/>
    </row>
    <row r="51" spans="2:13" ht="11.25">
      <c r="B51" s="17"/>
      <c r="M51" s="17"/>
    </row>
    <row r="52" spans="2:13" ht="11.25">
      <c r="B52" s="17"/>
      <c r="M52" s="17"/>
    </row>
    <row r="53" spans="2:13" ht="11.25">
      <c r="B53" s="17"/>
      <c r="M53" s="17"/>
    </row>
    <row r="54" spans="2:13" ht="11.25">
      <c r="B54" s="17"/>
      <c r="M54" s="17"/>
    </row>
    <row r="55" spans="2:13" ht="11.25">
      <c r="B55" s="17"/>
      <c r="M55" s="17"/>
    </row>
    <row r="56" spans="2:13" ht="11.25">
      <c r="B56" s="17"/>
      <c r="M56" s="17"/>
    </row>
    <row r="57" spans="2:13" ht="11.25">
      <c r="B57" s="17"/>
      <c r="M57" s="17"/>
    </row>
    <row r="58" spans="2:13" ht="11.25">
      <c r="B58" s="17"/>
      <c r="M58" s="17"/>
    </row>
    <row r="59" spans="2:13" ht="11.25">
      <c r="B59" s="17"/>
      <c r="M59" s="17"/>
    </row>
    <row r="60" spans="2:13" ht="11.25">
      <c r="B60" s="17"/>
      <c r="M60" s="17"/>
    </row>
    <row r="61" spans="2:13" s="1" customFormat="1" ht="12.75">
      <c r="B61" s="29"/>
      <c r="D61" s="40" t="s">
        <v>50</v>
      </c>
      <c r="E61" s="31"/>
      <c r="F61" s="97" t="s">
        <v>51</v>
      </c>
      <c r="G61" s="40" t="s">
        <v>50</v>
      </c>
      <c r="H61" s="31"/>
      <c r="I61" s="31"/>
      <c r="J61" s="98" t="s">
        <v>51</v>
      </c>
      <c r="K61" s="31"/>
      <c r="L61" s="31"/>
      <c r="M61" s="29"/>
    </row>
    <row r="62" spans="2:13" ht="11.25">
      <c r="B62" s="17"/>
      <c r="M62" s="17"/>
    </row>
    <row r="63" spans="2:13" ht="11.25">
      <c r="B63" s="17"/>
      <c r="M63" s="17"/>
    </row>
    <row r="64" spans="2:13" ht="11.25">
      <c r="B64" s="17"/>
      <c r="M64" s="17"/>
    </row>
    <row r="65" spans="2:13" s="1" customFormat="1" ht="12.75">
      <c r="B65" s="29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9"/>
      <c r="M65" s="29"/>
    </row>
    <row r="66" spans="2:13" ht="11.25">
      <c r="B66" s="17"/>
      <c r="M66" s="17"/>
    </row>
    <row r="67" spans="2:13" ht="11.25">
      <c r="B67" s="17"/>
      <c r="M67" s="17"/>
    </row>
    <row r="68" spans="2:13" ht="11.25">
      <c r="B68" s="17"/>
      <c r="M68" s="17"/>
    </row>
    <row r="69" spans="2:13" ht="11.25">
      <c r="B69" s="17"/>
      <c r="M69" s="17"/>
    </row>
    <row r="70" spans="2:13" ht="11.25">
      <c r="B70" s="17"/>
      <c r="M70" s="17"/>
    </row>
    <row r="71" spans="2:13" ht="11.25">
      <c r="B71" s="17"/>
      <c r="M71" s="17"/>
    </row>
    <row r="72" spans="2:13" ht="11.25">
      <c r="B72" s="17"/>
      <c r="M72" s="17"/>
    </row>
    <row r="73" spans="2:13" ht="11.25">
      <c r="B73" s="17"/>
      <c r="M73" s="17"/>
    </row>
    <row r="74" spans="2:13" ht="11.25">
      <c r="B74" s="17"/>
      <c r="M74" s="17"/>
    </row>
    <row r="75" spans="2:13" ht="11.25">
      <c r="B75" s="17"/>
      <c r="M75" s="17"/>
    </row>
    <row r="76" spans="2:13" s="1" customFormat="1" ht="12.75">
      <c r="B76" s="29"/>
      <c r="D76" s="40" t="s">
        <v>50</v>
      </c>
      <c r="E76" s="31"/>
      <c r="F76" s="97" t="s">
        <v>51</v>
      </c>
      <c r="G76" s="40" t="s">
        <v>50</v>
      </c>
      <c r="H76" s="31"/>
      <c r="I76" s="31"/>
      <c r="J76" s="98" t="s">
        <v>51</v>
      </c>
      <c r="K76" s="31"/>
      <c r="L76" s="31"/>
      <c r="M76" s="29"/>
    </row>
    <row r="77" spans="2:13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9"/>
    </row>
    <row r="82" spans="2:47" s="1" customFormat="1" ht="24.95" customHeight="1">
      <c r="B82" s="29"/>
      <c r="C82" s="18" t="s">
        <v>99</v>
      </c>
      <c r="M82" s="29"/>
    </row>
    <row r="83" spans="2:47" s="1" customFormat="1" ht="6.95" customHeight="1">
      <c r="B83" s="29"/>
      <c r="M83" s="29"/>
    </row>
    <row r="84" spans="2:47" s="1" customFormat="1" ht="12" customHeight="1">
      <c r="B84" s="29"/>
      <c r="C84" s="24" t="s">
        <v>17</v>
      </c>
      <c r="M84" s="29"/>
    </row>
    <row r="85" spans="2:47" s="1" customFormat="1" ht="26.25" customHeight="1">
      <c r="B85" s="29"/>
      <c r="E85" s="211" t="str">
        <f>E7</f>
        <v>Vítkov, Plánská ulice, místo pro přecházení na křižovatce silnice II/198 a MK 153b</v>
      </c>
      <c r="F85" s="212"/>
      <c r="G85" s="212"/>
      <c r="H85" s="212"/>
      <c r="M85" s="29"/>
    </row>
    <row r="86" spans="2:47" s="1" customFormat="1" ht="12" customHeight="1">
      <c r="B86" s="29"/>
      <c r="C86" s="24" t="s">
        <v>95</v>
      </c>
      <c r="M86" s="29"/>
    </row>
    <row r="87" spans="2:47" s="1" customFormat="1" ht="16.5" customHeight="1">
      <c r="B87" s="29"/>
      <c r="E87" s="192" t="str">
        <f>E9</f>
        <v>SO 101 - Pozemní komunikace</v>
      </c>
      <c r="F87" s="213"/>
      <c r="G87" s="213"/>
      <c r="H87" s="213"/>
      <c r="M87" s="29"/>
    </row>
    <row r="88" spans="2:47" s="1" customFormat="1" ht="6.95" customHeight="1">
      <c r="B88" s="29"/>
      <c r="M88" s="29"/>
    </row>
    <row r="89" spans="2:47" s="1" customFormat="1" ht="12" customHeight="1">
      <c r="B89" s="29"/>
      <c r="C89" s="24" t="s">
        <v>21</v>
      </c>
      <c r="F89" s="22" t="str">
        <f>F12</f>
        <v>Tachov</v>
      </c>
      <c r="I89" s="24" t="s">
        <v>22</v>
      </c>
      <c r="J89" s="49" t="str">
        <f>IF(J12="","",J12)</f>
        <v>5. 6. 2023</v>
      </c>
      <c r="M89" s="29"/>
    </row>
    <row r="90" spans="2:47" s="1" customFormat="1" ht="6.95" customHeight="1">
      <c r="B90" s="29"/>
      <c r="M90" s="29"/>
    </row>
    <row r="91" spans="2:47" s="1" customFormat="1" ht="15.2" customHeight="1">
      <c r="B91" s="29"/>
      <c r="C91" s="24" t="s">
        <v>24</v>
      </c>
      <c r="F91" s="22" t="str">
        <f>E15</f>
        <v>Město Tachov</v>
      </c>
      <c r="I91" s="24" t="s">
        <v>30</v>
      </c>
      <c r="J91" s="27" t="str">
        <f>E21</f>
        <v>Ing. Václav Lacyk</v>
      </c>
      <c r="M91" s="29"/>
    </row>
    <row r="92" spans="2:47" s="1" customFormat="1" ht="25.7" customHeight="1">
      <c r="B92" s="29"/>
      <c r="C92" s="24" t="s">
        <v>28</v>
      </c>
      <c r="F92" s="22" t="str">
        <f>IF(E18="","",E18)</f>
        <v>Vyplň údaj</v>
      </c>
      <c r="I92" s="24" t="s">
        <v>32</v>
      </c>
      <c r="J92" s="27" t="str">
        <f>E24</f>
        <v>D PROJEKT PLZEŇ Nedvěd s.r.o.</v>
      </c>
      <c r="M92" s="29"/>
    </row>
    <row r="93" spans="2:47" s="1" customFormat="1" ht="10.35" customHeight="1">
      <c r="B93" s="29"/>
      <c r="M93" s="29"/>
    </row>
    <row r="94" spans="2:47" s="1" customFormat="1" ht="29.25" customHeight="1">
      <c r="B94" s="29"/>
      <c r="C94" s="99" t="s">
        <v>100</v>
      </c>
      <c r="D94" s="91"/>
      <c r="E94" s="91"/>
      <c r="F94" s="91"/>
      <c r="G94" s="91"/>
      <c r="H94" s="91"/>
      <c r="I94" s="100" t="s">
        <v>101</v>
      </c>
      <c r="J94" s="100" t="s">
        <v>102</v>
      </c>
      <c r="K94" s="100" t="s">
        <v>103</v>
      </c>
      <c r="L94" s="91"/>
      <c r="M94" s="29"/>
    </row>
    <row r="95" spans="2:47" s="1" customFormat="1" ht="10.35" customHeight="1">
      <c r="B95" s="29"/>
      <c r="M95" s="29"/>
    </row>
    <row r="96" spans="2:47" s="1" customFormat="1" ht="22.9" customHeight="1">
      <c r="B96" s="29"/>
      <c r="C96" s="101" t="s">
        <v>104</v>
      </c>
      <c r="I96" s="63">
        <f t="shared" ref="I96:J98" si="0">Q126</f>
        <v>0</v>
      </c>
      <c r="J96" s="63">
        <f t="shared" si="0"/>
        <v>0</v>
      </c>
      <c r="K96" s="63">
        <f>K126</f>
        <v>0</v>
      </c>
      <c r="M96" s="29"/>
      <c r="AU96" s="14" t="s">
        <v>105</v>
      </c>
    </row>
    <row r="97" spans="2:13" s="8" customFormat="1" ht="24.95" customHeight="1">
      <c r="B97" s="102"/>
      <c r="D97" s="103" t="s">
        <v>106</v>
      </c>
      <c r="E97" s="104"/>
      <c r="F97" s="104"/>
      <c r="G97" s="104"/>
      <c r="H97" s="104"/>
      <c r="I97" s="105">
        <f t="shared" si="0"/>
        <v>0</v>
      </c>
      <c r="J97" s="105">
        <f t="shared" si="0"/>
        <v>0</v>
      </c>
      <c r="K97" s="105">
        <f>K127</f>
        <v>0</v>
      </c>
      <c r="M97" s="102"/>
    </row>
    <row r="98" spans="2:13" s="9" customFormat="1" ht="19.899999999999999" customHeight="1">
      <c r="B98" s="106"/>
      <c r="D98" s="107" t="s">
        <v>107</v>
      </c>
      <c r="E98" s="108"/>
      <c r="F98" s="108"/>
      <c r="G98" s="108"/>
      <c r="H98" s="108"/>
      <c r="I98" s="109">
        <f t="shared" si="0"/>
        <v>0</v>
      </c>
      <c r="J98" s="109">
        <f t="shared" si="0"/>
        <v>0</v>
      </c>
      <c r="K98" s="109">
        <f>K128</f>
        <v>0</v>
      </c>
      <c r="M98" s="106"/>
    </row>
    <row r="99" spans="2:13" s="9" customFormat="1" ht="19.899999999999999" customHeight="1">
      <c r="B99" s="106"/>
      <c r="D99" s="107" t="s">
        <v>108</v>
      </c>
      <c r="E99" s="108"/>
      <c r="F99" s="108"/>
      <c r="G99" s="108"/>
      <c r="H99" s="108"/>
      <c r="I99" s="109">
        <f>Q230</f>
        <v>0</v>
      </c>
      <c r="J99" s="109">
        <f>R230</f>
        <v>0</v>
      </c>
      <c r="K99" s="109">
        <f>K230</f>
        <v>0</v>
      </c>
      <c r="M99" s="106"/>
    </row>
    <row r="100" spans="2:13" s="9" customFormat="1" ht="19.899999999999999" customHeight="1">
      <c r="B100" s="106"/>
      <c r="D100" s="107" t="s">
        <v>109</v>
      </c>
      <c r="E100" s="108"/>
      <c r="F100" s="108"/>
      <c r="G100" s="108"/>
      <c r="H100" s="108"/>
      <c r="I100" s="109">
        <f>Q236</f>
        <v>0</v>
      </c>
      <c r="J100" s="109">
        <f>R236</f>
        <v>0</v>
      </c>
      <c r="K100" s="109">
        <f>K236</f>
        <v>0</v>
      </c>
      <c r="M100" s="106"/>
    </row>
    <row r="101" spans="2:13" s="9" customFormat="1" ht="19.899999999999999" customHeight="1">
      <c r="B101" s="106"/>
      <c r="D101" s="107" t="s">
        <v>110</v>
      </c>
      <c r="E101" s="108"/>
      <c r="F101" s="108"/>
      <c r="G101" s="108"/>
      <c r="H101" s="108"/>
      <c r="I101" s="109">
        <f>Q245</f>
        <v>0</v>
      </c>
      <c r="J101" s="109">
        <f>R245</f>
        <v>0</v>
      </c>
      <c r="K101" s="109">
        <f>K245</f>
        <v>0</v>
      </c>
      <c r="M101" s="106"/>
    </row>
    <row r="102" spans="2:13" s="9" customFormat="1" ht="19.899999999999999" customHeight="1">
      <c r="B102" s="106"/>
      <c r="D102" s="107" t="s">
        <v>111</v>
      </c>
      <c r="E102" s="108"/>
      <c r="F102" s="108"/>
      <c r="G102" s="108"/>
      <c r="H102" s="108"/>
      <c r="I102" s="109">
        <f>Q332</f>
        <v>0</v>
      </c>
      <c r="J102" s="109">
        <f>R332</f>
        <v>0</v>
      </c>
      <c r="K102" s="109">
        <f>K332</f>
        <v>0</v>
      </c>
      <c r="M102" s="106"/>
    </row>
    <row r="103" spans="2:13" s="9" customFormat="1" ht="19.899999999999999" customHeight="1">
      <c r="B103" s="106"/>
      <c r="D103" s="107" t="s">
        <v>112</v>
      </c>
      <c r="E103" s="108"/>
      <c r="F103" s="108"/>
      <c r="G103" s="108"/>
      <c r="H103" s="108"/>
      <c r="I103" s="109">
        <f>Q343</f>
        <v>0</v>
      </c>
      <c r="J103" s="109">
        <f>R343</f>
        <v>0</v>
      </c>
      <c r="K103" s="109">
        <f>K343</f>
        <v>0</v>
      </c>
      <c r="M103" s="106"/>
    </row>
    <row r="104" spans="2:13" s="9" customFormat="1" ht="14.85" customHeight="1">
      <c r="B104" s="106"/>
      <c r="D104" s="107" t="s">
        <v>113</v>
      </c>
      <c r="E104" s="108"/>
      <c r="F104" s="108"/>
      <c r="G104" s="108"/>
      <c r="H104" s="108"/>
      <c r="I104" s="109">
        <f>Q480</f>
        <v>0</v>
      </c>
      <c r="J104" s="109">
        <f>R480</f>
        <v>0</v>
      </c>
      <c r="K104" s="109">
        <f>K480</f>
        <v>0</v>
      </c>
      <c r="M104" s="106"/>
    </row>
    <row r="105" spans="2:13" s="9" customFormat="1" ht="19.899999999999999" customHeight="1">
      <c r="B105" s="106"/>
      <c r="D105" s="107" t="s">
        <v>114</v>
      </c>
      <c r="E105" s="108"/>
      <c r="F105" s="108"/>
      <c r="G105" s="108"/>
      <c r="H105" s="108"/>
      <c r="I105" s="109">
        <f>Q542</f>
        <v>0</v>
      </c>
      <c r="J105" s="109">
        <f>R542</f>
        <v>0</v>
      </c>
      <c r="K105" s="109">
        <f>K542</f>
        <v>0</v>
      </c>
      <c r="M105" s="106"/>
    </row>
    <row r="106" spans="2:13" s="9" customFormat="1" ht="19.899999999999999" customHeight="1">
      <c r="B106" s="106"/>
      <c r="D106" s="107" t="s">
        <v>115</v>
      </c>
      <c r="E106" s="108"/>
      <c r="F106" s="108"/>
      <c r="G106" s="108"/>
      <c r="H106" s="108"/>
      <c r="I106" s="109">
        <f>Q578</f>
        <v>0</v>
      </c>
      <c r="J106" s="109">
        <f>R578</f>
        <v>0</v>
      </c>
      <c r="K106" s="109">
        <f>K578</f>
        <v>0</v>
      </c>
      <c r="M106" s="106"/>
    </row>
    <row r="107" spans="2:13" s="1" customFormat="1" ht="21.75" customHeight="1">
      <c r="B107" s="29"/>
      <c r="M107" s="29"/>
    </row>
    <row r="108" spans="2:13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9"/>
    </row>
    <row r="112" spans="2:13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29"/>
    </row>
    <row r="113" spans="2:63" s="1" customFormat="1" ht="24.95" customHeight="1">
      <c r="B113" s="29"/>
      <c r="C113" s="18" t="s">
        <v>116</v>
      </c>
      <c r="M113" s="29"/>
    </row>
    <row r="114" spans="2:63" s="1" customFormat="1" ht="6.95" customHeight="1">
      <c r="B114" s="29"/>
      <c r="M114" s="29"/>
    </row>
    <row r="115" spans="2:63" s="1" customFormat="1" ht="12" customHeight="1">
      <c r="B115" s="29"/>
      <c r="C115" s="24" t="s">
        <v>17</v>
      </c>
      <c r="M115" s="29"/>
    </row>
    <row r="116" spans="2:63" s="1" customFormat="1" ht="26.25" customHeight="1">
      <c r="B116" s="29"/>
      <c r="E116" s="211" t="str">
        <f>E7</f>
        <v>Vítkov, Plánská ulice, místo pro přecházení na křižovatce silnice II/198 a MK 153b</v>
      </c>
      <c r="F116" s="212"/>
      <c r="G116" s="212"/>
      <c r="H116" s="212"/>
      <c r="M116" s="29"/>
    </row>
    <row r="117" spans="2:63" s="1" customFormat="1" ht="12" customHeight="1">
      <c r="B117" s="29"/>
      <c r="C117" s="24" t="s">
        <v>95</v>
      </c>
      <c r="M117" s="29"/>
    </row>
    <row r="118" spans="2:63" s="1" customFormat="1" ht="16.5" customHeight="1">
      <c r="B118" s="29"/>
      <c r="E118" s="192" t="str">
        <f>E9</f>
        <v>SO 101 - Pozemní komunikace</v>
      </c>
      <c r="F118" s="213"/>
      <c r="G118" s="213"/>
      <c r="H118" s="213"/>
      <c r="M118" s="29"/>
    </row>
    <row r="119" spans="2:63" s="1" customFormat="1" ht="6.95" customHeight="1">
      <c r="B119" s="29"/>
      <c r="M119" s="29"/>
    </row>
    <row r="120" spans="2:63" s="1" customFormat="1" ht="12" customHeight="1">
      <c r="B120" s="29"/>
      <c r="C120" s="24" t="s">
        <v>21</v>
      </c>
      <c r="F120" s="22" t="str">
        <f>F12</f>
        <v>Tachov</v>
      </c>
      <c r="I120" s="24" t="s">
        <v>22</v>
      </c>
      <c r="J120" s="49" t="str">
        <f>IF(J12="","",J12)</f>
        <v>5. 6. 2023</v>
      </c>
      <c r="M120" s="29"/>
    </row>
    <row r="121" spans="2:63" s="1" customFormat="1" ht="6.95" customHeight="1">
      <c r="B121" s="29"/>
      <c r="M121" s="29"/>
    </row>
    <row r="122" spans="2:63" s="1" customFormat="1" ht="15.2" customHeight="1">
      <c r="B122" s="29"/>
      <c r="C122" s="24" t="s">
        <v>24</v>
      </c>
      <c r="F122" s="22" t="str">
        <f>E15</f>
        <v>Město Tachov</v>
      </c>
      <c r="I122" s="24" t="s">
        <v>30</v>
      </c>
      <c r="J122" s="27" t="str">
        <f>E21</f>
        <v>Ing. Václav Lacyk</v>
      </c>
      <c r="M122" s="29"/>
    </row>
    <row r="123" spans="2:63" s="1" customFormat="1" ht="25.7" customHeight="1">
      <c r="B123" s="29"/>
      <c r="C123" s="24" t="s">
        <v>28</v>
      </c>
      <c r="F123" s="22" t="str">
        <f>IF(E18="","",E18)</f>
        <v>Vyplň údaj</v>
      </c>
      <c r="I123" s="24" t="s">
        <v>32</v>
      </c>
      <c r="J123" s="27" t="str">
        <f>E24</f>
        <v>D PROJEKT PLZEŇ Nedvěd s.r.o.</v>
      </c>
      <c r="M123" s="29"/>
    </row>
    <row r="124" spans="2:63" s="1" customFormat="1" ht="10.35" customHeight="1">
      <c r="B124" s="29"/>
      <c r="M124" s="29"/>
    </row>
    <row r="125" spans="2:63" s="10" customFormat="1" ht="29.25" customHeight="1">
      <c r="B125" s="110"/>
      <c r="C125" s="111" t="s">
        <v>117</v>
      </c>
      <c r="D125" s="112" t="s">
        <v>60</v>
      </c>
      <c r="E125" s="112" t="s">
        <v>56</v>
      </c>
      <c r="F125" s="112" t="s">
        <v>57</v>
      </c>
      <c r="G125" s="112" t="s">
        <v>118</v>
      </c>
      <c r="H125" s="112" t="s">
        <v>119</v>
      </c>
      <c r="I125" s="112" t="s">
        <v>120</v>
      </c>
      <c r="J125" s="112" t="s">
        <v>121</v>
      </c>
      <c r="K125" s="112" t="s">
        <v>103</v>
      </c>
      <c r="L125" s="113" t="s">
        <v>122</v>
      </c>
      <c r="M125" s="110"/>
      <c r="N125" s="56" t="s">
        <v>1</v>
      </c>
      <c r="O125" s="57" t="s">
        <v>39</v>
      </c>
      <c r="P125" s="57" t="s">
        <v>123</v>
      </c>
      <c r="Q125" s="57" t="s">
        <v>124</v>
      </c>
      <c r="R125" s="57" t="s">
        <v>125</v>
      </c>
      <c r="S125" s="57" t="s">
        <v>126</v>
      </c>
      <c r="T125" s="57" t="s">
        <v>127</v>
      </c>
      <c r="U125" s="57" t="s">
        <v>128</v>
      </c>
      <c r="V125" s="57" t="s">
        <v>129</v>
      </c>
      <c r="W125" s="57" t="s">
        <v>130</v>
      </c>
      <c r="X125" s="58" t="s">
        <v>131</v>
      </c>
    </row>
    <row r="126" spans="2:63" s="1" customFormat="1" ht="22.9" customHeight="1">
      <c r="B126" s="29"/>
      <c r="C126" s="61" t="s">
        <v>132</v>
      </c>
      <c r="K126" s="114">
        <f>BK126</f>
        <v>0</v>
      </c>
      <c r="M126" s="29"/>
      <c r="N126" s="59"/>
      <c r="O126" s="50"/>
      <c r="P126" s="50"/>
      <c r="Q126" s="115">
        <f>Q127</f>
        <v>0</v>
      </c>
      <c r="R126" s="115">
        <f>R127</f>
        <v>0</v>
      </c>
      <c r="S126" s="50"/>
      <c r="T126" s="116">
        <f>T127</f>
        <v>0</v>
      </c>
      <c r="U126" s="50"/>
      <c r="V126" s="116">
        <f>V127</f>
        <v>293.29276361000001</v>
      </c>
      <c r="W126" s="50"/>
      <c r="X126" s="117">
        <f>X127</f>
        <v>259.113</v>
      </c>
      <c r="AT126" s="14" t="s">
        <v>76</v>
      </c>
      <c r="AU126" s="14" t="s">
        <v>105</v>
      </c>
      <c r="BK126" s="118">
        <f>BK127</f>
        <v>0</v>
      </c>
    </row>
    <row r="127" spans="2:63" s="11" customFormat="1" ht="25.9" customHeight="1">
      <c r="B127" s="119"/>
      <c r="D127" s="120" t="s">
        <v>76</v>
      </c>
      <c r="E127" s="121" t="s">
        <v>133</v>
      </c>
      <c r="F127" s="121" t="s">
        <v>134</v>
      </c>
      <c r="I127" s="122"/>
      <c r="J127" s="122"/>
      <c r="K127" s="123">
        <f>BK127</f>
        <v>0</v>
      </c>
      <c r="M127" s="119"/>
      <c r="N127" s="124"/>
      <c r="Q127" s="125">
        <f>Q128+Q230+Q236+Q245+Q332+Q343+Q542+Q578</f>
        <v>0</v>
      </c>
      <c r="R127" s="125">
        <f>R128+R230+R236+R245+R332+R343+R542+R578</f>
        <v>0</v>
      </c>
      <c r="T127" s="126">
        <f>T128+T230+T236+T245+T332+T343+T542+T578</f>
        <v>0</v>
      </c>
      <c r="V127" s="126">
        <f>V128+V230+V236+V245+V332+V343+V542+V578</f>
        <v>293.29276361000001</v>
      </c>
      <c r="X127" s="127">
        <f>X128+X230+X236+X245+X332+X343+X542+X578</f>
        <v>259.113</v>
      </c>
      <c r="AR127" s="120" t="s">
        <v>85</v>
      </c>
      <c r="AT127" s="128" t="s">
        <v>76</v>
      </c>
      <c r="AU127" s="128" t="s">
        <v>77</v>
      </c>
      <c r="AY127" s="120" t="s">
        <v>135</v>
      </c>
      <c r="BK127" s="129">
        <f>BK128+BK230+BK236+BK245+BK332+BK343+BK542+BK578</f>
        <v>0</v>
      </c>
    </row>
    <row r="128" spans="2:63" s="11" customFormat="1" ht="22.9" customHeight="1">
      <c r="B128" s="119"/>
      <c r="D128" s="120" t="s">
        <v>76</v>
      </c>
      <c r="E128" s="130" t="s">
        <v>85</v>
      </c>
      <c r="F128" s="130" t="s">
        <v>136</v>
      </c>
      <c r="I128" s="122"/>
      <c r="J128" s="122"/>
      <c r="K128" s="131">
        <f>BK128</f>
        <v>0</v>
      </c>
      <c r="M128" s="119"/>
      <c r="N128" s="124"/>
      <c r="Q128" s="125">
        <f>SUM(Q129:Q229)</f>
        <v>0</v>
      </c>
      <c r="R128" s="125">
        <f>SUM(R129:R229)</f>
        <v>0</v>
      </c>
      <c r="T128" s="126">
        <f>SUM(T129:T229)</f>
        <v>0</v>
      </c>
      <c r="V128" s="126">
        <f>SUM(V129:V229)</f>
        <v>73.616904999999988</v>
      </c>
      <c r="X128" s="127">
        <f>SUM(X129:X229)</f>
        <v>248.20299999999997</v>
      </c>
      <c r="AR128" s="120" t="s">
        <v>85</v>
      </c>
      <c r="AT128" s="128" t="s">
        <v>76</v>
      </c>
      <c r="AU128" s="128" t="s">
        <v>85</v>
      </c>
      <c r="AY128" s="120" t="s">
        <v>135</v>
      </c>
      <c r="BK128" s="129">
        <f>SUM(BK129:BK229)</f>
        <v>0</v>
      </c>
    </row>
    <row r="129" spans="2:65" s="1" customFormat="1" ht="33" customHeight="1">
      <c r="B129" s="29"/>
      <c r="C129" s="132" t="s">
        <v>85</v>
      </c>
      <c r="D129" s="132" t="s">
        <v>137</v>
      </c>
      <c r="E129" s="133" t="s">
        <v>138</v>
      </c>
      <c r="F129" s="134" t="s">
        <v>139</v>
      </c>
      <c r="G129" s="135" t="s">
        <v>140</v>
      </c>
      <c r="H129" s="136">
        <v>195.4</v>
      </c>
      <c r="I129" s="137"/>
      <c r="J129" s="137"/>
      <c r="K129" s="138">
        <f>ROUND(P129*H129,2)</f>
        <v>0</v>
      </c>
      <c r="L129" s="134" t="s">
        <v>141</v>
      </c>
      <c r="M129" s="29"/>
      <c r="N129" s="139" t="s">
        <v>1</v>
      </c>
      <c r="O129" s="140" t="s">
        <v>40</v>
      </c>
      <c r="P129" s="141">
        <f>I129+J129</f>
        <v>0</v>
      </c>
      <c r="Q129" s="141">
        <f>ROUND(I129*H129,2)</f>
        <v>0</v>
      </c>
      <c r="R129" s="141">
        <f>ROUND(J129*H129,2)</f>
        <v>0</v>
      </c>
      <c r="T129" s="142">
        <f>S129*H129</f>
        <v>0</v>
      </c>
      <c r="U129" s="142">
        <v>0</v>
      </c>
      <c r="V129" s="142">
        <f>U129*H129</f>
        <v>0</v>
      </c>
      <c r="W129" s="142">
        <v>0.57999999999999996</v>
      </c>
      <c r="X129" s="143">
        <f>W129*H129</f>
        <v>113.33199999999999</v>
      </c>
      <c r="AR129" s="144" t="s">
        <v>142</v>
      </c>
      <c r="AT129" s="144" t="s">
        <v>137</v>
      </c>
      <c r="AU129" s="144" t="s">
        <v>87</v>
      </c>
      <c r="AY129" s="14" t="s">
        <v>135</v>
      </c>
      <c r="BE129" s="145">
        <f>IF(O129="základní",K129,0)</f>
        <v>0</v>
      </c>
      <c r="BF129" s="145">
        <f>IF(O129="snížená",K129,0)</f>
        <v>0</v>
      </c>
      <c r="BG129" s="145">
        <f>IF(O129="zákl. přenesená",K129,0)</f>
        <v>0</v>
      </c>
      <c r="BH129" s="145">
        <f>IF(O129="sníž. přenesená",K129,0)</f>
        <v>0</v>
      </c>
      <c r="BI129" s="145">
        <f>IF(O129="nulová",K129,0)</f>
        <v>0</v>
      </c>
      <c r="BJ129" s="14" t="s">
        <v>85</v>
      </c>
      <c r="BK129" s="145">
        <f>ROUND(P129*H129,2)</f>
        <v>0</v>
      </c>
      <c r="BL129" s="14" t="s">
        <v>142</v>
      </c>
      <c r="BM129" s="144" t="s">
        <v>143</v>
      </c>
    </row>
    <row r="130" spans="2:65" s="1" customFormat="1" ht="39">
      <c r="B130" s="29"/>
      <c r="D130" s="146" t="s">
        <v>144</v>
      </c>
      <c r="F130" s="147" t="s">
        <v>145</v>
      </c>
      <c r="I130" s="148"/>
      <c r="J130" s="148"/>
      <c r="M130" s="29"/>
      <c r="N130" s="149"/>
      <c r="X130" s="53"/>
      <c r="AT130" s="14" t="s">
        <v>144</v>
      </c>
      <c r="AU130" s="14" t="s">
        <v>87</v>
      </c>
    </row>
    <row r="131" spans="2:65" s="1" customFormat="1" ht="11.25">
      <c r="B131" s="29"/>
      <c r="D131" s="150" t="s">
        <v>146</v>
      </c>
      <c r="F131" s="151" t="s">
        <v>147</v>
      </c>
      <c r="I131" s="148"/>
      <c r="J131" s="148"/>
      <c r="M131" s="29"/>
      <c r="N131" s="149"/>
      <c r="X131" s="53"/>
      <c r="AT131" s="14" t="s">
        <v>146</v>
      </c>
      <c r="AU131" s="14" t="s">
        <v>87</v>
      </c>
    </row>
    <row r="132" spans="2:65" s="1" customFormat="1" ht="24.2" customHeight="1">
      <c r="B132" s="29"/>
      <c r="C132" s="132" t="s">
        <v>87</v>
      </c>
      <c r="D132" s="132" t="s">
        <v>137</v>
      </c>
      <c r="E132" s="133" t="s">
        <v>148</v>
      </c>
      <c r="F132" s="134" t="s">
        <v>149</v>
      </c>
      <c r="G132" s="135" t="s">
        <v>140</v>
      </c>
      <c r="H132" s="136">
        <v>514.5</v>
      </c>
      <c r="I132" s="137"/>
      <c r="J132" s="137"/>
      <c r="K132" s="138">
        <f>ROUND(P132*H132,2)</f>
        <v>0</v>
      </c>
      <c r="L132" s="134" t="s">
        <v>141</v>
      </c>
      <c r="M132" s="29"/>
      <c r="N132" s="139" t="s">
        <v>1</v>
      </c>
      <c r="O132" s="140" t="s">
        <v>40</v>
      </c>
      <c r="P132" s="141">
        <f>I132+J132</f>
        <v>0</v>
      </c>
      <c r="Q132" s="141">
        <f>ROUND(I132*H132,2)</f>
        <v>0</v>
      </c>
      <c r="R132" s="141">
        <f>ROUND(J132*H132,2)</f>
        <v>0</v>
      </c>
      <c r="T132" s="142">
        <f>S132*H132</f>
        <v>0</v>
      </c>
      <c r="U132" s="142">
        <v>0</v>
      </c>
      <c r="V132" s="142">
        <f>U132*H132</f>
        <v>0</v>
      </c>
      <c r="W132" s="142">
        <v>0.22</v>
      </c>
      <c r="X132" s="143">
        <f>W132*H132</f>
        <v>113.19</v>
      </c>
      <c r="AR132" s="144" t="s">
        <v>142</v>
      </c>
      <c r="AT132" s="144" t="s">
        <v>137</v>
      </c>
      <c r="AU132" s="144" t="s">
        <v>87</v>
      </c>
      <c r="AY132" s="14" t="s">
        <v>135</v>
      </c>
      <c r="BE132" s="145">
        <f>IF(O132="základní",K132,0)</f>
        <v>0</v>
      </c>
      <c r="BF132" s="145">
        <f>IF(O132="snížená",K132,0)</f>
        <v>0</v>
      </c>
      <c r="BG132" s="145">
        <f>IF(O132="zákl. přenesená",K132,0)</f>
        <v>0</v>
      </c>
      <c r="BH132" s="145">
        <f>IF(O132="sníž. přenesená",K132,0)</f>
        <v>0</v>
      </c>
      <c r="BI132" s="145">
        <f>IF(O132="nulová",K132,0)</f>
        <v>0</v>
      </c>
      <c r="BJ132" s="14" t="s">
        <v>85</v>
      </c>
      <c r="BK132" s="145">
        <f>ROUND(P132*H132,2)</f>
        <v>0</v>
      </c>
      <c r="BL132" s="14" t="s">
        <v>142</v>
      </c>
      <c r="BM132" s="144" t="s">
        <v>150</v>
      </c>
    </row>
    <row r="133" spans="2:65" s="1" customFormat="1" ht="39">
      <c r="B133" s="29"/>
      <c r="D133" s="146" t="s">
        <v>144</v>
      </c>
      <c r="F133" s="147" t="s">
        <v>151</v>
      </c>
      <c r="I133" s="148"/>
      <c r="J133" s="148"/>
      <c r="M133" s="29"/>
      <c r="N133" s="149"/>
      <c r="X133" s="53"/>
      <c r="AT133" s="14" t="s">
        <v>144</v>
      </c>
      <c r="AU133" s="14" t="s">
        <v>87</v>
      </c>
    </row>
    <row r="134" spans="2:65" s="1" customFormat="1" ht="11.25">
      <c r="B134" s="29"/>
      <c r="D134" s="150" t="s">
        <v>146</v>
      </c>
      <c r="F134" s="151" t="s">
        <v>152</v>
      </c>
      <c r="I134" s="148"/>
      <c r="J134" s="148"/>
      <c r="M134" s="29"/>
      <c r="N134" s="149"/>
      <c r="X134" s="53"/>
      <c r="AT134" s="14" t="s">
        <v>146</v>
      </c>
      <c r="AU134" s="14" t="s">
        <v>87</v>
      </c>
    </row>
    <row r="135" spans="2:65" s="1" customFormat="1" ht="24.2" customHeight="1">
      <c r="B135" s="29"/>
      <c r="C135" s="132" t="s">
        <v>153</v>
      </c>
      <c r="D135" s="132" t="s">
        <v>137</v>
      </c>
      <c r="E135" s="133" t="s">
        <v>154</v>
      </c>
      <c r="F135" s="134" t="s">
        <v>155</v>
      </c>
      <c r="G135" s="135" t="s">
        <v>140</v>
      </c>
      <c r="H135" s="136">
        <v>33.1</v>
      </c>
      <c r="I135" s="137"/>
      <c r="J135" s="137"/>
      <c r="K135" s="138">
        <f>ROUND(P135*H135,2)</f>
        <v>0</v>
      </c>
      <c r="L135" s="134" t="s">
        <v>141</v>
      </c>
      <c r="M135" s="29"/>
      <c r="N135" s="139" t="s">
        <v>1</v>
      </c>
      <c r="O135" s="140" t="s">
        <v>40</v>
      </c>
      <c r="P135" s="141">
        <f>I135+J135</f>
        <v>0</v>
      </c>
      <c r="Q135" s="141">
        <f>ROUND(I135*H135,2)</f>
        <v>0</v>
      </c>
      <c r="R135" s="141">
        <f>ROUND(J135*H135,2)</f>
        <v>0</v>
      </c>
      <c r="T135" s="142">
        <f>S135*H135</f>
        <v>0</v>
      </c>
      <c r="U135" s="142">
        <v>0</v>
      </c>
      <c r="V135" s="142">
        <f>U135*H135</f>
        <v>0</v>
      </c>
      <c r="W135" s="142">
        <v>0.28999999999999998</v>
      </c>
      <c r="X135" s="143">
        <f>W135*H135</f>
        <v>9.5990000000000002</v>
      </c>
      <c r="AR135" s="144" t="s">
        <v>142</v>
      </c>
      <c r="AT135" s="144" t="s">
        <v>137</v>
      </c>
      <c r="AU135" s="144" t="s">
        <v>87</v>
      </c>
      <c r="AY135" s="14" t="s">
        <v>135</v>
      </c>
      <c r="BE135" s="145">
        <f>IF(O135="základní",K135,0)</f>
        <v>0</v>
      </c>
      <c r="BF135" s="145">
        <f>IF(O135="snížená",K135,0)</f>
        <v>0</v>
      </c>
      <c r="BG135" s="145">
        <f>IF(O135="zákl. přenesená",K135,0)</f>
        <v>0</v>
      </c>
      <c r="BH135" s="145">
        <f>IF(O135="sníž. přenesená",K135,0)</f>
        <v>0</v>
      </c>
      <c r="BI135" s="145">
        <f>IF(O135="nulová",K135,0)</f>
        <v>0</v>
      </c>
      <c r="BJ135" s="14" t="s">
        <v>85</v>
      </c>
      <c r="BK135" s="145">
        <f>ROUND(P135*H135,2)</f>
        <v>0</v>
      </c>
      <c r="BL135" s="14" t="s">
        <v>142</v>
      </c>
      <c r="BM135" s="144" t="s">
        <v>156</v>
      </c>
    </row>
    <row r="136" spans="2:65" s="1" customFormat="1" ht="39">
      <c r="B136" s="29"/>
      <c r="D136" s="146" t="s">
        <v>144</v>
      </c>
      <c r="F136" s="147" t="s">
        <v>157</v>
      </c>
      <c r="I136" s="148"/>
      <c r="J136" s="148"/>
      <c r="M136" s="29"/>
      <c r="N136" s="149"/>
      <c r="X136" s="53"/>
      <c r="AT136" s="14" t="s">
        <v>144</v>
      </c>
      <c r="AU136" s="14" t="s">
        <v>87</v>
      </c>
    </row>
    <row r="137" spans="2:65" s="1" customFormat="1" ht="11.25">
      <c r="B137" s="29"/>
      <c r="D137" s="150" t="s">
        <v>146</v>
      </c>
      <c r="F137" s="151" t="s">
        <v>158</v>
      </c>
      <c r="I137" s="148"/>
      <c r="J137" s="148"/>
      <c r="M137" s="29"/>
      <c r="N137" s="149"/>
      <c r="X137" s="53"/>
      <c r="AT137" s="14" t="s">
        <v>146</v>
      </c>
      <c r="AU137" s="14" t="s">
        <v>87</v>
      </c>
    </row>
    <row r="138" spans="2:65" s="1" customFormat="1" ht="19.5">
      <c r="B138" s="29"/>
      <c r="D138" s="146" t="s">
        <v>159</v>
      </c>
      <c r="F138" s="152" t="s">
        <v>160</v>
      </c>
      <c r="I138" s="148"/>
      <c r="J138" s="148"/>
      <c r="M138" s="29"/>
      <c r="N138" s="149"/>
      <c r="X138" s="53"/>
      <c r="AT138" s="14" t="s">
        <v>159</v>
      </c>
      <c r="AU138" s="14" t="s">
        <v>87</v>
      </c>
    </row>
    <row r="139" spans="2:65" s="1" customFormat="1" ht="24.2" customHeight="1">
      <c r="B139" s="29"/>
      <c r="C139" s="132" t="s">
        <v>142</v>
      </c>
      <c r="D139" s="132" t="s">
        <v>137</v>
      </c>
      <c r="E139" s="133" t="s">
        <v>161</v>
      </c>
      <c r="F139" s="134" t="s">
        <v>162</v>
      </c>
      <c r="G139" s="135" t="s">
        <v>140</v>
      </c>
      <c r="H139" s="136">
        <v>6</v>
      </c>
      <c r="I139" s="137"/>
      <c r="J139" s="137"/>
      <c r="K139" s="138">
        <f>ROUND(P139*H139,2)</f>
        <v>0</v>
      </c>
      <c r="L139" s="134" t="s">
        <v>141</v>
      </c>
      <c r="M139" s="29"/>
      <c r="N139" s="139" t="s">
        <v>1</v>
      </c>
      <c r="O139" s="140" t="s">
        <v>40</v>
      </c>
      <c r="P139" s="141">
        <f>I139+J139</f>
        <v>0</v>
      </c>
      <c r="Q139" s="141">
        <f>ROUND(I139*H139,2)</f>
        <v>0</v>
      </c>
      <c r="R139" s="141">
        <f>ROUND(J139*H139,2)</f>
        <v>0</v>
      </c>
      <c r="T139" s="142">
        <f>S139*H139</f>
        <v>0</v>
      </c>
      <c r="U139" s="142">
        <v>0</v>
      </c>
      <c r="V139" s="142">
        <f>U139*H139</f>
        <v>0</v>
      </c>
      <c r="W139" s="142">
        <v>0.57999999999999996</v>
      </c>
      <c r="X139" s="143">
        <f>W139*H139</f>
        <v>3.4799999999999995</v>
      </c>
      <c r="AR139" s="144" t="s">
        <v>142</v>
      </c>
      <c r="AT139" s="144" t="s">
        <v>137</v>
      </c>
      <c r="AU139" s="144" t="s">
        <v>87</v>
      </c>
      <c r="AY139" s="14" t="s">
        <v>135</v>
      </c>
      <c r="BE139" s="145">
        <f>IF(O139="základní",K139,0)</f>
        <v>0</v>
      </c>
      <c r="BF139" s="145">
        <f>IF(O139="snížená",K139,0)</f>
        <v>0</v>
      </c>
      <c r="BG139" s="145">
        <f>IF(O139="zákl. přenesená",K139,0)</f>
        <v>0</v>
      </c>
      <c r="BH139" s="145">
        <f>IF(O139="sníž. přenesená",K139,0)</f>
        <v>0</v>
      </c>
      <c r="BI139" s="145">
        <f>IF(O139="nulová",K139,0)</f>
        <v>0</v>
      </c>
      <c r="BJ139" s="14" t="s">
        <v>85</v>
      </c>
      <c r="BK139" s="145">
        <f>ROUND(P139*H139,2)</f>
        <v>0</v>
      </c>
      <c r="BL139" s="14" t="s">
        <v>142</v>
      </c>
      <c r="BM139" s="144" t="s">
        <v>163</v>
      </c>
    </row>
    <row r="140" spans="2:65" s="1" customFormat="1" ht="39">
      <c r="B140" s="29"/>
      <c r="D140" s="146" t="s">
        <v>144</v>
      </c>
      <c r="F140" s="147" t="s">
        <v>164</v>
      </c>
      <c r="I140" s="148"/>
      <c r="J140" s="148"/>
      <c r="M140" s="29"/>
      <c r="N140" s="149"/>
      <c r="X140" s="53"/>
      <c r="AT140" s="14" t="s">
        <v>144</v>
      </c>
      <c r="AU140" s="14" t="s">
        <v>87</v>
      </c>
    </row>
    <row r="141" spans="2:65" s="1" customFormat="1" ht="11.25">
      <c r="B141" s="29"/>
      <c r="D141" s="150" t="s">
        <v>146</v>
      </c>
      <c r="F141" s="151" t="s">
        <v>165</v>
      </c>
      <c r="I141" s="148"/>
      <c r="J141" s="148"/>
      <c r="M141" s="29"/>
      <c r="N141" s="149"/>
      <c r="X141" s="53"/>
      <c r="AT141" s="14" t="s">
        <v>146</v>
      </c>
      <c r="AU141" s="14" t="s">
        <v>87</v>
      </c>
    </row>
    <row r="142" spans="2:65" s="1" customFormat="1" ht="19.5">
      <c r="B142" s="29"/>
      <c r="D142" s="146" t="s">
        <v>159</v>
      </c>
      <c r="F142" s="152" t="s">
        <v>166</v>
      </c>
      <c r="I142" s="148"/>
      <c r="J142" s="148"/>
      <c r="M142" s="29"/>
      <c r="N142" s="149"/>
      <c r="X142" s="53"/>
      <c r="AT142" s="14" t="s">
        <v>159</v>
      </c>
      <c r="AU142" s="14" t="s">
        <v>87</v>
      </c>
    </row>
    <row r="143" spans="2:65" s="1" customFormat="1" ht="24.2" customHeight="1">
      <c r="B143" s="29"/>
      <c r="C143" s="132" t="s">
        <v>167</v>
      </c>
      <c r="D143" s="132" t="s">
        <v>137</v>
      </c>
      <c r="E143" s="133" t="s">
        <v>168</v>
      </c>
      <c r="F143" s="134" t="s">
        <v>169</v>
      </c>
      <c r="G143" s="135" t="s">
        <v>140</v>
      </c>
      <c r="H143" s="136">
        <v>39.1</v>
      </c>
      <c r="I143" s="137"/>
      <c r="J143" s="137"/>
      <c r="K143" s="138">
        <f>ROUND(P143*H143,2)</f>
        <v>0</v>
      </c>
      <c r="L143" s="134" t="s">
        <v>141</v>
      </c>
      <c r="M143" s="29"/>
      <c r="N143" s="139" t="s">
        <v>1</v>
      </c>
      <c r="O143" s="140" t="s">
        <v>40</v>
      </c>
      <c r="P143" s="141">
        <f>I143+J143</f>
        <v>0</v>
      </c>
      <c r="Q143" s="141">
        <f>ROUND(I143*H143,2)</f>
        <v>0</v>
      </c>
      <c r="R143" s="141">
        <f>ROUND(J143*H143,2)</f>
        <v>0</v>
      </c>
      <c r="T143" s="142">
        <f>S143*H143</f>
        <v>0</v>
      </c>
      <c r="U143" s="142">
        <v>0</v>
      </c>
      <c r="V143" s="142">
        <f>U143*H143</f>
        <v>0</v>
      </c>
      <c r="W143" s="142">
        <v>0.22</v>
      </c>
      <c r="X143" s="143">
        <f>W143*H143</f>
        <v>8.6020000000000003</v>
      </c>
      <c r="AR143" s="144" t="s">
        <v>142</v>
      </c>
      <c r="AT143" s="144" t="s">
        <v>137</v>
      </c>
      <c r="AU143" s="144" t="s">
        <v>87</v>
      </c>
      <c r="AY143" s="14" t="s">
        <v>135</v>
      </c>
      <c r="BE143" s="145">
        <f>IF(O143="základní",K143,0)</f>
        <v>0</v>
      </c>
      <c r="BF143" s="145">
        <f>IF(O143="snížená",K143,0)</f>
        <v>0</v>
      </c>
      <c r="BG143" s="145">
        <f>IF(O143="zákl. přenesená",K143,0)</f>
        <v>0</v>
      </c>
      <c r="BH143" s="145">
        <f>IF(O143="sníž. přenesená",K143,0)</f>
        <v>0</v>
      </c>
      <c r="BI143" s="145">
        <f>IF(O143="nulová",K143,0)</f>
        <v>0</v>
      </c>
      <c r="BJ143" s="14" t="s">
        <v>85</v>
      </c>
      <c r="BK143" s="145">
        <f>ROUND(P143*H143,2)</f>
        <v>0</v>
      </c>
      <c r="BL143" s="14" t="s">
        <v>142</v>
      </c>
      <c r="BM143" s="144" t="s">
        <v>170</v>
      </c>
    </row>
    <row r="144" spans="2:65" s="1" customFormat="1" ht="39">
      <c r="B144" s="29"/>
      <c r="D144" s="146" t="s">
        <v>144</v>
      </c>
      <c r="F144" s="147" t="s">
        <v>171</v>
      </c>
      <c r="I144" s="148"/>
      <c r="J144" s="148"/>
      <c r="M144" s="29"/>
      <c r="N144" s="149"/>
      <c r="X144" s="53"/>
      <c r="AT144" s="14" t="s">
        <v>144</v>
      </c>
      <c r="AU144" s="14" t="s">
        <v>87</v>
      </c>
    </row>
    <row r="145" spans="2:65" s="1" customFormat="1" ht="11.25">
      <c r="B145" s="29"/>
      <c r="D145" s="150" t="s">
        <v>146</v>
      </c>
      <c r="F145" s="151" t="s">
        <v>172</v>
      </c>
      <c r="I145" s="148"/>
      <c r="J145" s="148"/>
      <c r="M145" s="29"/>
      <c r="N145" s="149"/>
      <c r="X145" s="53"/>
      <c r="AT145" s="14" t="s">
        <v>146</v>
      </c>
      <c r="AU145" s="14" t="s">
        <v>87</v>
      </c>
    </row>
    <row r="146" spans="2:65" s="1" customFormat="1" ht="37.9" customHeight="1">
      <c r="B146" s="29"/>
      <c r="C146" s="132" t="s">
        <v>173</v>
      </c>
      <c r="D146" s="132" t="s">
        <v>137</v>
      </c>
      <c r="E146" s="133" t="s">
        <v>174</v>
      </c>
      <c r="F146" s="134" t="s">
        <v>175</v>
      </c>
      <c r="G146" s="135" t="s">
        <v>176</v>
      </c>
      <c r="H146" s="136">
        <v>179.94</v>
      </c>
      <c r="I146" s="137"/>
      <c r="J146" s="137"/>
      <c r="K146" s="138">
        <f>ROUND(P146*H146,2)</f>
        <v>0</v>
      </c>
      <c r="L146" s="134" t="s">
        <v>141</v>
      </c>
      <c r="M146" s="29"/>
      <c r="N146" s="139" t="s">
        <v>1</v>
      </c>
      <c r="O146" s="140" t="s">
        <v>40</v>
      </c>
      <c r="P146" s="141">
        <f>I146+J146</f>
        <v>0</v>
      </c>
      <c r="Q146" s="141">
        <f>ROUND(I146*H146,2)</f>
        <v>0</v>
      </c>
      <c r="R146" s="141">
        <f>ROUND(J146*H146,2)</f>
        <v>0</v>
      </c>
      <c r="T146" s="142">
        <f>S146*H146</f>
        <v>0</v>
      </c>
      <c r="U146" s="142">
        <v>0</v>
      </c>
      <c r="V146" s="142">
        <f>U146*H146</f>
        <v>0</v>
      </c>
      <c r="W146" s="142">
        <v>0</v>
      </c>
      <c r="X146" s="143">
        <f>W146*H146</f>
        <v>0</v>
      </c>
      <c r="AR146" s="144" t="s">
        <v>142</v>
      </c>
      <c r="AT146" s="144" t="s">
        <v>137</v>
      </c>
      <c r="AU146" s="144" t="s">
        <v>87</v>
      </c>
      <c r="AY146" s="14" t="s">
        <v>135</v>
      </c>
      <c r="BE146" s="145">
        <f>IF(O146="základní",K146,0)</f>
        <v>0</v>
      </c>
      <c r="BF146" s="145">
        <f>IF(O146="snížená",K146,0)</f>
        <v>0</v>
      </c>
      <c r="BG146" s="145">
        <f>IF(O146="zákl. přenesená",K146,0)</f>
        <v>0</v>
      </c>
      <c r="BH146" s="145">
        <f>IF(O146="sníž. přenesená",K146,0)</f>
        <v>0</v>
      </c>
      <c r="BI146" s="145">
        <f>IF(O146="nulová",K146,0)</f>
        <v>0</v>
      </c>
      <c r="BJ146" s="14" t="s">
        <v>85</v>
      </c>
      <c r="BK146" s="145">
        <f>ROUND(P146*H146,2)</f>
        <v>0</v>
      </c>
      <c r="BL146" s="14" t="s">
        <v>142</v>
      </c>
      <c r="BM146" s="144" t="s">
        <v>177</v>
      </c>
    </row>
    <row r="147" spans="2:65" s="1" customFormat="1" ht="19.5">
      <c r="B147" s="29"/>
      <c r="D147" s="146" t="s">
        <v>144</v>
      </c>
      <c r="F147" s="147" t="s">
        <v>178</v>
      </c>
      <c r="I147" s="148"/>
      <c r="J147" s="148"/>
      <c r="M147" s="29"/>
      <c r="N147" s="149"/>
      <c r="X147" s="53"/>
      <c r="AT147" s="14" t="s">
        <v>144</v>
      </c>
      <c r="AU147" s="14" t="s">
        <v>87</v>
      </c>
    </row>
    <row r="148" spans="2:65" s="1" customFormat="1" ht="11.25">
      <c r="B148" s="29"/>
      <c r="D148" s="150" t="s">
        <v>146</v>
      </c>
      <c r="F148" s="151" t="s">
        <v>179</v>
      </c>
      <c r="I148" s="148"/>
      <c r="J148" s="148"/>
      <c r="M148" s="29"/>
      <c r="N148" s="149"/>
      <c r="X148" s="53"/>
      <c r="AT148" s="14" t="s">
        <v>146</v>
      </c>
      <c r="AU148" s="14" t="s">
        <v>87</v>
      </c>
    </row>
    <row r="149" spans="2:65" s="1" customFormat="1" ht="33" customHeight="1">
      <c r="B149" s="29"/>
      <c r="C149" s="132" t="s">
        <v>180</v>
      </c>
      <c r="D149" s="132" t="s">
        <v>137</v>
      </c>
      <c r="E149" s="133" t="s">
        <v>181</v>
      </c>
      <c r="F149" s="134" t="s">
        <v>182</v>
      </c>
      <c r="G149" s="135" t="s">
        <v>176</v>
      </c>
      <c r="H149" s="136">
        <v>200.98</v>
      </c>
      <c r="I149" s="137"/>
      <c r="J149" s="137"/>
      <c r="K149" s="138">
        <f>ROUND(P149*H149,2)</f>
        <v>0</v>
      </c>
      <c r="L149" s="134" t="s">
        <v>1</v>
      </c>
      <c r="M149" s="29"/>
      <c r="N149" s="139" t="s">
        <v>1</v>
      </c>
      <c r="O149" s="140" t="s">
        <v>40</v>
      </c>
      <c r="P149" s="141">
        <f>I149+J149</f>
        <v>0</v>
      </c>
      <c r="Q149" s="141">
        <f>ROUND(I149*H149,2)</f>
        <v>0</v>
      </c>
      <c r="R149" s="141">
        <f>ROUND(J149*H149,2)</f>
        <v>0</v>
      </c>
      <c r="T149" s="142">
        <f>S149*H149</f>
        <v>0</v>
      </c>
      <c r="U149" s="142">
        <v>0</v>
      </c>
      <c r="V149" s="142">
        <f>U149*H149</f>
        <v>0</v>
      </c>
      <c r="W149" s="142">
        <v>0</v>
      </c>
      <c r="X149" s="143">
        <f>W149*H149</f>
        <v>0</v>
      </c>
      <c r="AR149" s="144" t="s">
        <v>142</v>
      </c>
      <c r="AT149" s="144" t="s">
        <v>137</v>
      </c>
      <c r="AU149" s="144" t="s">
        <v>87</v>
      </c>
      <c r="AY149" s="14" t="s">
        <v>135</v>
      </c>
      <c r="BE149" s="145">
        <f>IF(O149="základní",K149,0)</f>
        <v>0</v>
      </c>
      <c r="BF149" s="145">
        <f>IF(O149="snížená",K149,0)</f>
        <v>0</v>
      </c>
      <c r="BG149" s="145">
        <f>IF(O149="zákl. přenesená",K149,0)</f>
        <v>0</v>
      </c>
      <c r="BH149" s="145">
        <f>IF(O149="sníž. přenesená",K149,0)</f>
        <v>0</v>
      </c>
      <c r="BI149" s="145">
        <f>IF(O149="nulová",K149,0)</f>
        <v>0</v>
      </c>
      <c r="BJ149" s="14" t="s">
        <v>85</v>
      </c>
      <c r="BK149" s="145">
        <f>ROUND(P149*H149,2)</f>
        <v>0</v>
      </c>
      <c r="BL149" s="14" t="s">
        <v>142</v>
      </c>
      <c r="BM149" s="144" t="s">
        <v>183</v>
      </c>
    </row>
    <row r="150" spans="2:65" s="1" customFormat="1" ht="19.5">
      <c r="B150" s="29"/>
      <c r="D150" s="146" t="s">
        <v>144</v>
      </c>
      <c r="F150" s="147" t="s">
        <v>184</v>
      </c>
      <c r="I150" s="148"/>
      <c r="J150" s="148"/>
      <c r="M150" s="29"/>
      <c r="N150" s="149"/>
      <c r="X150" s="53"/>
      <c r="AT150" s="14" t="s">
        <v>144</v>
      </c>
      <c r="AU150" s="14" t="s">
        <v>87</v>
      </c>
    </row>
    <row r="151" spans="2:65" s="1" customFormat="1" ht="19.5">
      <c r="B151" s="29"/>
      <c r="D151" s="146" t="s">
        <v>159</v>
      </c>
      <c r="F151" s="152" t="s">
        <v>185</v>
      </c>
      <c r="I151" s="148"/>
      <c r="J151" s="148"/>
      <c r="M151" s="29"/>
      <c r="N151" s="149"/>
      <c r="X151" s="53"/>
      <c r="AT151" s="14" t="s">
        <v>159</v>
      </c>
      <c r="AU151" s="14" t="s">
        <v>87</v>
      </c>
    </row>
    <row r="152" spans="2:65" s="12" customFormat="1" ht="11.25">
      <c r="B152" s="153"/>
      <c r="D152" s="146" t="s">
        <v>186</v>
      </c>
      <c r="E152" s="154" t="s">
        <v>1</v>
      </c>
      <c r="F152" s="155" t="s">
        <v>187</v>
      </c>
      <c r="H152" s="156">
        <v>200.98</v>
      </c>
      <c r="I152" s="157"/>
      <c r="J152" s="157"/>
      <c r="M152" s="153"/>
      <c r="N152" s="158"/>
      <c r="X152" s="159"/>
      <c r="AT152" s="154" t="s">
        <v>186</v>
      </c>
      <c r="AU152" s="154" t="s">
        <v>87</v>
      </c>
      <c r="AV152" s="12" t="s">
        <v>87</v>
      </c>
      <c r="AW152" s="12" t="s">
        <v>5</v>
      </c>
      <c r="AX152" s="12" t="s">
        <v>85</v>
      </c>
      <c r="AY152" s="154" t="s">
        <v>135</v>
      </c>
    </row>
    <row r="153" spans="2:65" s="1" customFormat="1" ht="24.2" customHeight="1">
      <c r="B153" s="29"/>
      <c r="C153" s="132" t="s">
        <v>188</v>
      </c>
      <c r="D153" s="132" t="s">
        <v>137</v>
      </c>
      <c r="E153" s="133" t="s">
        <v>189</v>
      </c>
      <c r="F153" s="134" t="s">
        <v>190</v>
      </c>
      <c r="G153" s="135" t="s">
        <v>176</v>
      </c>
      <c r="H153" s="136">
        <v>20.097999999999999</v>
      </c>
      <c r="I153" s="137"/>
      <c r="J153" s="137"/>
      <c r="K153" s="138">
        <f>ROUND(P153*H153,2)</f>
        <v>0</v>
      </c>
      <c r="L153" s="134" t="s">
        <v>191</v>
      </c>
      <c r="M153" s="29"/>
      <c r="N153" s="139" t="s">
        <v>1</v>
      </c>
      <c r="O153" s="140" t="s">
        <v>40</v>
      </c>
      <c r="P153" s="141">
        <f>I153+J153</f>
        <v>0</v>
      </c>
      <c r="Q153" s="141">
        <f>ROUND(I153*H153,2)</f>
        <v>0</v>
      </c>
      <c r="R153" s="141">
        <f>ROUND(J153*H153,2)</f>
        <v>0</v>
      </c>
      <c r="T153" s="142">
        <f>S153*H153</f>
        <v>0</v>
      </c>
      <c r="U153" s="142">
        <v>0</v>
      </c>
      <c r="V153" s="142">
        <f>U153*H153</f>
        <v>0</v>
      </c>
      <c r="W153" s="142">
        <v>0</v>
      </c>
      <c r="X153" s="143">
        <f>W153*H153</f>
        <v>0</v>
      </c>
      <c r="AR153" s="144" t="s">
        <v>142</v>
      </c>
      <c r="AT153" s="144" t="s">
        <v>137</v>
      </c>
      <c r="AU153" s="144" t="s">
        <v>87</v>
      </c>
      <c r="AY153" s="14" t="s">
        <v>135</v>
      </c>
      <c r="BE153" s="145">
        <f>IF(O153="základní",K153,0)</f>
        <v>0</v>
      </c>
      <c r="BF153" s="145">
        <f>IF(O153="snížená",K153,0)</f>
        <v>0</v>
      </c>
      <c r="BG153" s="145">
        <f>IF(O153="zákl. přenesená",K153,0)</f>
        <v>0</v>
      </c>
      <c r="BH153" s="145">
        <f>IF(O153="sníž. přenesená",K153,0)</f>
        <v>0</v>
      </c>
      <c r="BI153" s="145">
        <f>IF(O153="nulová",K153,0)</f>
        <v>0</v>
      </c>
      <c r="BJ153" s="14" t="s">
        <v>85</v>
      </c>
      <c r="BK153" s="145">
        <f>ROUND(P153*H153,2)</f>
        <v>0</v>
      </c>
      <c r="BL153" s="14" t="s">
        <v>142</v>
      </c>
      <c r="BM153" s="144" t="s">
        <v>192</v>
      </c>
    </row>
    <row r="154" spans="2:65" s="1" customFormat="1" ht="19.5">
      <c r="B154" s="29"/>
      <c r="D154" s="146" t="s">
        <v>144</v>
      </c>
      <c r="F154" s="147" t="s">
        <v>193</v>
      </c>
      <c r="I154" s="148"/>
      <c r="J154" s="148"/>
      <c r="M154" s="29"/>
      <c r="N154" s="149"/>
      <c r="X154" s="53"/>
      <c r="AT154" s="14" t="s">
        <v>144</v>
      </c>
      <c r="AU154" s="14" t="s">
        <v>87</v>
      </c>
    </row>
    <row r="155" spans="2:65" s="1" customFormat="1" ht="29.25">
      <c r="B155" s="29"/>
      <c r="D155" s="146" t="s">
        <v>159</v>
      </c>
      <c r="F155" s="152" t="s">
        <v>194</v>
      </c>
      <c r="I155" s="148"/>
      <c r="J155" s="148"/>
      <c r="M155" s="29"/>
      <c r="N155" s="149"/>
      <c r="X155" s="53"/>
      <c r="AT155" s="14" t="s">
        <v>159</v>
      </c>
      <c r="AU155" s="14" t="s">
        <v>87</v>
      </c>
    </row>
    <row r="156" spans="2:65" s="12" customFormat="1" ht="11.25">
      <c r="B156" s="153"/>
      <c r="D156" s="146" t="s">
        <v>186</v>
      </c>
      <c r="E156" s="154" t="s">
        <v>1</v>
      </c>
      <c r="F156" s="155" t="s">
        <v>195</v>
      </c>
      <c r="H156" s="156">
        <v>20.097999999999999</v>
      </c>
      <c r="I156" s="157"/>
      <c r="J156" s="157"/>
      <c r="M156" s="153"/>
      <c r="N156" s="158"/>
      <c r="X156" s="159"/>
      <c r="AT156" s="154" t="s">
        <v>186</v>
      </c>
      <c r="AU156" s="154" t="s">
        <v>87</v>
      </c>
      <c r="AV156" s="12" t="s">
        <v>87</v>
      </c>
      <c r="AW156" s="12" t="s">
        <v>5</v>
      </c>
      <c r="AX156" s="12" t="s">
        <v>85</v>
      </c>
      <c r="AY156" s="154" t="s">
        <v>135</v>
      </c>
    </row>
    <row r="157" spans="2:65" s="1" customFormat="1" ht="33" customHeight="1">
      <c r="B157" s="29"/>
      <c r="C157" s="132" t="s">
        <v>196</v>
      </c>
      <c r="D157" s="132" t="s">
        <v>137</v>
      </c>
      <c r="E157" s="133" t="s">
        <v>197</v>
      </c>
      <c r="F157" s="134" t="s">
        <v>198</v>
      </c>
      <c r="G157" s="135" t="s">
        <v>176</v>
      </c>
      <c r="H157" s="136">
        <v>18.649999999999999</v>
      </c>
      <c r="I157" s="137"/>
      <c r="J157" s="137"/>
      <c r="K157" s="138">
        <f>ROUND(P157*H157,2)</f>
        <v>0</v>
      </c>
      <c r="L157" s="134" t="s">
        <v>141</v>
      </c>
      <c r="M157" s="29"/>
      <c r="N157" s="139" t="s">
        <v>1</v>
      </c>
      <c r="O157" s="140" t="s">
        <v>40</v>
      </c>
      <c r="P157" s="141">
        <f>I157+J157</f>
        <v>0</v>
      </c>
      <c r="Q157" s="141">
        <f>ROUND(I157*H157,2)</f>
        <v>0</v>
      </c>
      <c r="R157" s="141">
        <f>ROUND(J157*H157,2)</f>
        <v>0</v>
      </c>
      <c r="T157" s="142">
        <f>S157*H157</f>
        <v>0</v>
      </c>
      <c r="U157" s="142">
        <v>0</v>
      </c>
      <c r="V157" s="142">
        <f>U157*H157</f>
        <v>0</v>
      </c>
      <c r="W157" s="142">
        <v>0</v>
      </c>
      <c r="X157" s="143">
        <f>W157*H157</f>
        <v>0</v>
      </c>
      <c r="AR157" s="144" t="s">
        <v>142</v>
      </c>
      <c r="AT157" s="144" t="s">
        <v>137</v>
      </c>
      <c r="AU157" s="144" t="s">
        <v>87</v>
      </c>
      <c r="AY157" s="14" t="s">
        <v>135</v>
      </c>
      <c r="BE157" s="145">
        <f>IF(O157="základní",K157,0)</f>
        <v>0</v>
      </c>
      <c r="BF157" s="145">
        <f>IF(O157="snížená",K157,0)</f>
        <v>0</v>
      </c>
      <c r="BG157" s="145">
        <f>IF(O157="zákl. přenesená",K157,0)</f>
        <v>0</v>
      </c>
      <c r="BH157" s="145">
        <f>IF(O157="sníž. přenesená",K157,0)</f>
        <v>0</v>
      </c>
      <c r="BI157" s="145">
        <f>IF(O157="nulová",K157,0)</f>
        <v>0</v>
      </c>
      <c r="BJ157" s="14" t="s">
        <v>85</v>
      </c>
      <c r="BK157" s="145">
        <f>ROUND(P157*H157,2)</f>
        <v>0</v>
      </c>
      <c r="BL157" s="14" t="s">
        <v>142</v>
      </c>
      <c r="BM157" s="144" t="s">
        <v>199</v>
      </c>
    </row>
    <row r="158" spans="2:65" s="1" customFormat="1" ht="29.25">
      <c r="B158" s="29"/>
      <c r="D158" s="146" t="s">
        <v>144</v>
      </c>
      <c r="F158" s="147" t="s">
        <v>200</v>
      </c>
      <c r="I158" s="148"/>
      <c r="J158" s="148"/>
      <c r="M158" s="29"/>
      <c r="N158" s="149"/>
      <c r="X158" s="53"/>
      <c r="AT158" s="14" t="s">
        <v>144</v>
      </c>
      <c r="AU158" s="14" t="s">
        <v>87</v>
      </c>
    </row>
    <row r="159" spans="2:65" s="1" customFormat="1" ht="11.25">
      <c r="B159" s="29"/>
      <c r="D159" s="150" t="s">
        <v>146</v>
      </c>
      <c r="F159" s="151" t="s">
        <v>201</v>
      </c>
      <c r="I159" s="148"/>
      <c r="J159" s="148"/>
      <c r="M159" s="29"/>
      <c r="N159" s="149"/>
      <c r="X159" s="53"/>
      <c r="AT159" s="14" t="s">
        <v>146</v>
      </c>
      <c r="AU159" s="14" t="s">
        <v>87</v>
      </c>
    </row>
    <row r="160" spans="2:65" s="1" customFormat="1" ht="19.5">
      <c r="B160" s="29"/>
      <c r="D160" s="146" t="s">
        <v>159</v>
      </c>
      <c r="F160" s="152" t="s">
        <v>202</v>
      </c>
      <c r="I160" s="148"/>
      <c r="J160" s="148"/>
      <c r="M160" s="29"/>
      <c r="N160" s="149"/>
      <c r="X160" s="53"/>
      <c r="AT160" s="14" t="s">
        <v>159</v>
      </c>
      <c r="AU160" s="14" t="s">
        <v>87</v>
      </c>
    </row>
    <row r="161" spans="2:65" s="12" customFormat="1" ht="11.25">
      <c r="B161" s="153"/>
      <c r="D161" s="146" t="s">
        <v>186</v>
      </c>
      <c r="E161" s="154" t="s">
        <v>1</v>
      </c>
      <c r="F161" s="155" t="s">
        <v>203</v>
      </c>
      <c r="H161" s="156">
        <v>18.649999999999999</v>
      </c>
      <c r="I161" s="157"/>
      <c r="J161" s="157"/>
      <c r="M161" s="153"/>
      <c r="N161" s="158"/>
      <c r="X161" s="159"/>
      <c r="AT161" s="154" t="s">
        <v>186</v>
      </c>
      <c r="AU161" s="154" t="s">
        <v>87</v>
      </c>
      <c r="AV161" s="12" t="s">
        <v>87</v>
      </c>
      <c r="AW161" s="12" t="s">
        <v>5</v>
      </c>
      <c r="AX161" s="12" t="s">
        <v>85</v>
      </c>
      <c r="AY161" s="154" t="s">
        <v>135</v>
      </c>
    </row>
    <row r="162" spans="2:65" s="1" customFormat="1" ht="24.2" customHeight="1">
      <c r="B162" s="29"/>
      <c r="C162" s="132" t="s">
        <v>204</v>
      </c>
      <c r="D162" s="132" t="s">
        <v>137</v>
      </c>
      <c r="E162" s="133" t="s">
        <v>205</v>
      </c>
      <c r="F162" s="134" t="s">
        <v>206</v>
      </c>
      <c r="G162" s="135" t="s">
        <v>176</v>
      </c>
      <c r="H162" s="136">
        <v>2.39</v>
      </c>
      <c r="I162" s="137"/>
      <c r="J162" s="137"/>
      <c r="K162" s="138">
        <f>ROUND(P162*H162,2)</f>
        <v>0</v>
      </c>
      <c r="L162" s="134" t="s">
        <v>141</v>
      </c>
      <c r="M162" s="29"/>
      <c r="N162" s="139" t="s">
        <v>1</v>
      </c>
      <c r="O162" s="140" t="s">
        <v>40</v>
      </c>
      <c r="P162" s="141">
        <f>I162+J162</f>
        <v>0</v>
      </c>
      <c r="Q162" s="141">
        <f>ROUND(I162*H162,2)</f>
        <v>0</v>
      </c>
      <c r="R162" s="141">
        <f>ROUND(J162*H162,2)</f>
        <v>0</v>
      </c>
      <c r="T162" s="142">
        <f>S162*H162</f>
        <v>0</v>
      </c>
      <c r="U162" s="142">
        <v>0</v>
      </c>
      <c r="V162" s="142">
        <f>U162*H162</f>
        <v>0</v>
      </c>
      <c r="W162" s="142">
        <v>0</v>
      </c>
      <c r="X162" s="143">
        <f>W162*H162</f>
        <v>0</v>
      </c>
      <c r="AR162" s="144" t="s">
        <v>142</v>
      </c>
      <c r="AT162" s="144" t="s">
        <v>137</v>
      </c>
      <c r="AU162" s="144" t="s">
        <v>87</v>
      </c>
      <c r="AY162" s="14" t="s">
        <v>135</v>
      </c>
      <c r="BE162" s="145">
        <f>IF(O162="základní",K162,0)</f>
        <v>0</v>
      </c>
      <c r="BF162" s="145">
        <f>IF(O162="snížená",K162,0)</f>
        <v>0</v>
      </c>
      <c r="BG162" s="145">
        <f>IF(O162="zákl. přenesená",K162,0)</f>
        <v>0</v>
      </c>
      <c r="BH162" s="145">
        <f>IF(O162="sníž. přenesená",K162,0)</f>
        <v>0</v>
      </c>
      <c r="BI162" s="145">
        <f>IF(O162="nulová",K162,0)</f>
        <v>0</v>
      </c>
      <c r="BJ162" s="14" t="s">
        <v>85</v>
      </c>
      <c r="BK162" s="145">
        <f>ROUND(P162*H162,2)</f>
        <v>0</v>
      </c>
      <c r="BL162" s="14" t="s">
        <v>142</v>
      </c>
      <c r="BM162" s="144" t="s">
        <v>207</v>
      </c>
    </row>
    <row r="163" spans="2:65" s="1" customFormat="1" ht="19.5">
      <c r="B163" s="29"/>
      <c r="D163" s="146" t="s">
        <v>144</v>
      </c>
      <c r="F163" s="147" t="s">
        <v>208</v>
      </c>
      <c r="I163" s="148"/>
      <c r="J163" s="148"/>
      <c r="M163" s="29"/>
      <c r="N163" s="149"/>
      <c r="X163" s="53"/>
      <c r="AT163" s="14" t="s">
        <v>144</v>
      </c>
      <c r="AU163" s="14" t="s">
        <v>87</v>
      </c>
    </row>
    <row r="164" spans="2:65" s="1" customFormat="1" ht="11.25">
      <c r="B164" s="29"/>
      <c r="D164" s="150" t="s">
        <v>146</v>
      </c>
      <c r="F164" s="151" t="s">
        <v>209</v>
      </c>
      <c r="I164" s="148"/>
      <c r="J164" s="148"/>
      <c r="M164" s="29"/>
      <c r="N164" s="149"/>
      <c r="X164" s="53"/>
      <c r="AT164" s="14" t="s">
        <v>146</v>
      </c>
      <c r="AU164" s="14" t="s">
        <v>87</v>
      </c>
    </row>
    <row r="165" spans="2:65" s="1" customFormat="1" ht="19.5">
      <c r="B165" s="29"/>
      <c r="D165" s="146" t="s">
        <v>159</v>
      </c>
      <c r="F165" s="152" t="s">
        <v>210</v>
      </c>
      <c r="I165" s="148"/>
      <c r="J165" s="148"/>
      <c r="M165" s="29"/>
      <c r="N165" s="149"/>
      <c r="X165" s="53"/>
      <c r="AT165" s="14" t="s">
        <v>159</v>
      </c>
      <c r="AU165" s="14" t="s">
        <v>87</v>
      </c>
    </row>
    <row r="166" spans="2:65" s="12" customFormat="1" ht="11.25">
      <c r="B166" s="153"/>
      <c r="D166" s="146" t="s">
        <v>186</v>
      </c>
      <c r="E166" s="154" t="s">
        <v>1</v>
      </c>
      <c r="F166" s="155" t="s">
        <v>211</v>
      </c>
      <c r="H166" s="156">
        <v>2.39</v>
      </c>
      <c r="I166" s="157"/>
      <c r="J166" s="157"/>
      <c r="M166" s="153"/>
      <c r="N166" s="158"/>
      <c r="X166" s="159"/>
      <c r="AT166" s="154" t="s">
        <v>186</v>
      </c>
      <c r="AU166" s="154" t="s">
        <v>87</v>
      </c>
      <c r="AV166" s="12" t="s">
        <v>87</v>
      </c>
      <c r="AW166" s="12" t="s">
        <v>5</v>
      </c>
      <c r="AX166" s="12" t="s">
        <v>85</v>
      </c>
      <c r="AY166" s="154" t="s">
        <v>135</v>
      </c>
    </row>
    <row r="167" spans="2:65" s="1" customFormat="1" ht="37.9" customHeight="1">
      <c r="B167" s="29"/>
      <c r="C167" s="132" t="s">
        <v>212</v>
      </c>
      <c r="D167" s="132" t="s">
        <v>137</v>
      </c>
      <c r="E167" s="133" t="s">
        <v>213</v>
      </c>
      <c r="F167" s="134" t="s">
        <v>214</v>
      </c>
      <c r="G167" s="135" t="s">
        <v>176</v>
      </c>
      <c r="H167" s="136">
        <v>152.97999999999999</v>
      </c>
      <c r="I167" s="137"/>
      <c r="J167" s="137"/>
      <c r="K167" s="138">
        <f>ROUND(P167*H167,2)</f>
        <v>0</v>
      </c>
      <c r="L167" s="134" t="s">
        <v>141</v>
      </c>
      <c r="M167" s="29"/>
      <c r="N167" s="139" t="s">
        <v>1</v>
      </c>
      <c r="O167" s="140" t="s">
        <v>40</v>
      </c>
      <c r="P167" s="141">
        <f>I167+J167</f>
        <v>0</v>
      </c>
      <c r="Q167" s="141">
        <f>ROUND(I167*H167,2)</f>
        <v>0</v>
      </c>
      <c r="R167" s="141">
        <f>ROUND(J167*H167,2)</f>
        <v>0</v>
      </c>
      <c r="T167" s="142">
        <f>S167*H167</f>
        <v>0</v>
      </c>
      <c r="U167" s="142">
        <v>0</v>
      </c>
      <c r="V167" s="142">
        <f>U167*H167</f>
        <v>0</v>
      </c>
      <c r="W167" s="142">
        <v>0</v>
      </c>
      <c r="X167" s="143">
        <f>W167*H167</f>
        <v>0</v>
      </c>
      <c r="AR167" s="144" t="s">
        <v>142</v>
      </c>
      <c r="AT167" s="144" t="s">
        <v>137</v>
      </c>
      <c r="AU167" s="144" t="s">
        <v>87</v>
      </c>
      <c r="AY167" s="14" t="s">
        <v>135</v>
      </c>
      <c r="BE167" s="145">
        <f>IF(O167="základní",K167,0)</f>
        <v>0</v>
      </c>
      <c r="BF167" s="145">
        <f>IF(O167="snížená",K167,0)</f>
        <v>0</v>
      </c>
      <c r="BG167" s="145">
        <f>IF(O167="zákl. přenesená",K167,0)</f>
        <v>0</v>
      </c>
      <c r="BH167" s="145">
        <f>IF(O167="sníž. přenesená",K167,0)</f>
        <v>0</v>
      </c>
      <c r="BI167" s="145">
        <f>IF(O167="nulová",K167,0)</f>
        <v>0</v>
      </c>
      <c r="BJ167" s="14" t="s">
        <v>85</v>
      </c>
      <c r="BK167" s="145">
        <f>ROUND(P167*H167,2)</f>
        <v>0</v>
      </c>
      <c r="BL167" s="14" t="s">
        <v>142</v>
      </c>
      <c r="BM167" s="144" t="s">
        <v>215</v>
      </c>
    </row>
    <row r="168" spans="2:65" s="1" customFormat="1" ht="39">
      <c r="B168" s="29"/>
      <c r="D168" s="146" t="s">
        <v>144</v>
      </c>
      <c r="F168" s="147" t="s">
        <v>216</v>
      </c>
      <c r="I168" s="148"/>
      <c r="J168" s="148"/>
      <c r="M168" s="29"/>
      <c r="N168" s="149"/>
      <c r="X168" s="53"/>
      <c r="AT168" s="14" t="s">
        <v>144</v>
      </c>
      <c r="AU168" s="14" t="s">
        <v>87</v>
      </c>
    </row>
    <row r="169" spans="2:65" s="1" customFormat="1" ht="11.25">
      <c r="B169" s="29"/>
      <c r="D169" s="150" t="s">
        <v>146</v>
      </c>
      <c r="F169" s="151" t="s">
        <v>217</v>
      </c>
      <c r="I169" s="148"/>
      <c r="J169" s="148"/>
      <c r="M169" s="29"/>
      <c r="N169" s="149"/>
      <c r="X169" s="53"/>
      <c r="AT169" s="14" t="s">
        <v>146</v>
      </c>
      <c r="AU169" s="14" t="s">
        <v>87</v>
      </c>
    </row>
    <row r="170" spans="2:65" s="1" customFormat="1" ht="33" customHeight="1">
      <c r="B170" s="29"/>
      <c r="C170" s="132" t="s">
        <v>218</v>
      </c>
      <c r="D170" s="132" t="s">
        <v>137</v>
      </c>
      <c r="E170" s="133" t="s">
        <v>219</v>
      </c>
      <c r="F170" s="134" t="s">
        <v>220</v>
      </c>
      <c r="G170" s="135" t="s">
        <v>176</v>
      </c>
      <c r="H170" s="136">
        <v>46</v>
      </c>
      <c r="I170" s="137"/>
      <c r="J170" s="137"/>
      <c r="K170" s="138">
        <f>ROUND(P170*H170,2)</f>
        <v>0</v>
      </c>
      <c r="L170" s="134" t="s">
        <v>1</v>
      </c>
      <c r="M170" s="29"/>
      <c r="N170" s="139" t="s">
        <v>1</v>
      </c>
      <c r="O170" s="140" t="s">
        <v>40</v>
      </c>
      <c r="P170" s="141">
        <f>I170+J170</f>
        <v>0</v>
      </c>
      <c r="Q170" s="141">
        <f>ROUND(I170*H170,2)</f>
        <v>0</v>
      </c>
      <c r="R170" s="141">
        <f>ROUND(J170*H170,2)</f>
        <v>0</v>
      </c>
      <c r="T170" s="142">
        <f>S170*H170</f>
        <v>0</v>
      </c>
      <c r="U170" s="142">
        <v>0</v>
      </c>
      <c r="V170" s="142">
        <f>U170*H170</f>
        <v>0</v>
      </c>
      <c r="W170" s="142">
        <v>0</v>
      </c>
      <c r="X170" s="143">
        <f>W170*H170</f>
        <v>0</v>
      </c>
      <c r="AR170" s="144" t="s">
        <v>142</v>
      </c>
      <c r="AT170" s="144" t="s">
        <v>137</v>
      </c>
      <c r="AU170" s="144" t="s">
        <v>87</v>
      </c>
      <c r="AY170" s="14" t="s">
        <v>135</v>
      </c>
      <c r="BE170" s="145">
        <f>IF(O170="základní",K170,0)</f>
        <v>0</v>
      </c>
      <c r="BF170" s="145">
        <f>IF(O170="snížená",K170,0)</f>
        <v>0</v>
      </c>
      <c r="BG170" s="145">
        <f>IF(O170="zákl. přenesená",K170,0)</f>
        <v>0</v>
      </c>
      <c r="BH170" s="145">
        <f>IF(O170="sníž. přenesená",K170,0)</f>
        <v>0</v>
      </c>
      <c r="BI170" s="145">
        <f>IF(O170="nulová",K170,0)</f>
        <v>0</v>
      </c>
      <c r="BJ170" s="14" t="s">
        <v>85</v>
      </c>
      <c r="BK170" s="145">
        <f>ROUND(P170*H170,2)</f>
        <v>0</v>
      </c>
      <c r="BL170" s="14" t="s">
        <v>142</v>
      </c>
      <c r="BM170" s="144" t="s">
        <v>221</v>
      </c>
    </row>
    <row r="171" spans="2:65" s="1" customFormat="1" ht="39">
      <c r="B171" s="29"/>
      <c r="D171" s="146" t="s">
        <v>144</v>
      </c>
      <c r="F171" s="147" t="s">
        <v>216</v>
      </c>
      <c r="I171" s="148"/>
      <c r="J171" s="148"/>
      <c r="M171" s="29"/>
      <c r="N171" s="149"/>
      <c r="X171" s="53"/>
      <c r="AT171" s="14" t="s">
        <v>144</v>
      </c>
      <c r="AU171" s="14" t="s">
        <v>87</v>
      </c>
    </row>
    <row r="172" spans="2:65" s="1" customFormat="1" ht="19.5">
      <c r="B172" s="29"/>
      <c r="D172" s="146" t="s">
        <v>159</v>
      </c>
      <c r="F172" s="152" t="s">
        <v>222</v>
      </c>
      <c r="I172" s="148"/>
      <c r="J172" s="148"/>
      <c r="M172" s="29"/>
      <c r="N172" s="149"/>
      <c r="X172" s="53"/>
      <c r="AT172" s="14" t="s">
        <v>159</v>
      </c>
      <c r="AU172" s="14" t="s">
        <v>87</v>
      </c>
    </row>
    <row r="173" spans="2:65" s="1" customFormat="1" ht="37.9" customHeight="1">
      <c r="B173" s="29"/>
      <c r="C173" s="132" t="s">
        <v>223</v>
      </c>
      <c r="D173" s="132" t="s">
        <v>137</v>
      </c>
      <c r="E173" s="133" t="s">
        <v>224</v>
      </c>
      <c r="F173" s="134" t="s">
        <v>225</v>
      </c>
      <c r="G173" s="135" t="s">
        <v>176</v>
      </c>
      <c r="H173" s="136">
        <v>1529.8</v>
      </c>
      <c r="I173" s="137"/>
      <c r="J173" s="137"/>
      <c r="K173" s="138">
        <f>ROUND(P173*H173,2)</f>
        <v>0</v>
      </c>
      <c r="L173" s="134" t="s">
        <v>141</v>
      </c>
      <c r="M173" s="29"/>
      <c r="N173" s="139" t="s">
        <v>1</v>
      </c>
      <c r="O173" s="140" t="s">
        <v>40</v>
      </c>
      <c r="P173" s="141">
        <f>I173+J173</f>
        <v>0</v>
      </c>
      <c r="Q173" s="141">
        <f>ROUND(I173*H173,2)</f>
        <v>0</v>
      </c>
      <c r="R173" s="141">
        <f>ROUND(J173*H173,2)</f>
        <v>0</v>
      </c>
      <c r="T173" s="142">
        <f>S173*H173</f>
        <v>0</v>
      </c>
      <c r="U173" s="142">
        <v>0</v>
      </c>
      <c r="V173" s="142">
        <f>U173*H173</f>
        <v>0</v>
      </c>
      <c r="W173" s="142">
        <v>0</v>
      </c>
      <c r="X173" s="143">
        <f>W173*H173</f>
        <v>0</v>
      </c>
      <c r="AR173" s="144" t="s">
        <v>142</v>
      </c>
      <c r="AT173" s="144" t="s">
        <v>137</v>
      </c>
      <c r="AU173" s="144" t="s">
        <v>87</v>
      </c>
      <c r="AY173" s="14" t="s">
        <v>135</v>
      </c>
      <c r="BE173" s="145">
        <f>IF(O173="základní",K173,0)</f>
        <v>0</v>
      </c>
      <c r="BF173" s="145">
        <f>IF(O173="snížená",K173,0)</f>
        <v>0</v>
      </c>
      <c r="BG173" s="145">
        <f>IF(O173="zákl. přenesená",K173,0)</f>
        <v>0</v>
      </c>
      <c r="BH173" s="145">
        <f>IF(O173="sníž. přenesená",K173,0)</f>
        <v>0</v>
      </c>
      <c r="BI173" s="145">
        <f>IF(O173="nulová",K173,0)</f>
        <v>0</v>
      </c>
      <c r="BJ173" s="14" t="s">
        <v>85</v>
      </c>
      <c r="BK173" s="145">
        <f>ROUND(P173*H173,2)</f>
        <v>0</v>
      </c>
      <c r="BL173" s="14" t="s">
        <v>142</v>
      </c>
      <c r="BM173" s="144" t="s">
        <v>226</v>
      </c>
    </row>
    <row r="174" spans="2:65" s="1" customFormat="1" ht="48.75">
      <c r="B174" s="29"/>
      <c r="D174" s="146" t="s">
        <v>144</v>
      </c>
      <c r="F174" s="147" t="s">
        <v>227</v>
      </c>
      <c r="I174" s="148"/>
      <c r="J174" s="148"/>
      <c r="M174" s="29"/>
      <c r="N174" s="149"/>
      <c r="X174" s="53"/>
      <c r="AT174" s="14" t="s">
        <v>144</v>
      </c>
      <c r="AU174" s="14" t="s">
        <v>87</v>
      </c>
    </row>
    <row r="175" spans="2:65" s="1" customFormat="1" ht="11.25">
      <c r="B175" s="29"/>
      <c r="D175" s="150" t="s">
        <v>146</v>
      </c>
      <c r="F175" s="151" t="s">
        <v>228</v>
      </c>
      <c r="I175" s="148"/>
      <c r="J175" s="148"/>
      <c r="M175" s="29"/>
      <c r="N175" s="149"/>
      <c r="X175" s="53"/>
      <c r="AT175" s="14" t="s">
        <v>146</v>
      </c>
      <c r="AU175" s="14" t="s">
        <v>87</v>
      </c>
    </row>
    <row r="176" spans="2:65" s="1" customFormat="1" ht="19.5">
      <c r="B176" s="29"/>
      <c r="D176" s="146" t="s">
        <v>159</v>
      </c>
      <c r="F176" s="152" t="s">
        <v>229</v>
      </c>
      <c r="I176" s="148"/>
      <c r="J176" s="148"/>
      <c r="M176" s="29"/>
      <c r="N176" s="149"/>
      <c r="X176" s="53"/>
      <c r="AT176" s="14" t="s">
        <v>159</v>
      </c>
      <c r="AU176" s="14" t="s">
        <v>87</v>
      </c>
    </row>
    <row r="177" spans="2:65" s="12" customFormat="1" ht="11.25">
      <c r="B177" s="153"/>
      <c r="D177" s="146" t="s">
        <v>186</v>
      </c>
      <c r="E177" s="154" t="s">
        <v>1</v>
      </c>
      <c r="F177" s="155" t="s">
        <v>230</v>
      </c>
      <c r="H177" s="156">
        <v>1529.8</v>
      </c>
      <c r="I177" s="157"/>
      <c r="J177" s="157"/>
      <c r="M177" s="153"/>
      <c r="N177" s="158"/>
      <c r="X177" s="159"/>
      <c r="AT177" s="154" t="s">
        <v>186</v>
      </c>
      <c r="AU177" s="154" t="s">
        <v>87</v>
      </c>
      <c r="AV177" s="12" t="s">
        <v>87</v>
      </c>
      <c r="AW177" s="12" t="s">
        <v>5</v>
      </c>
      <c r="AX177" s="12" t="s">
        <v>85</v>
      </c>
      <c r="AY177" s="154" t="s">
        <v>135</v>
      </c>
    </row>
    <row r="178" spans="2:65" s="1" customFormat="1" ht="37.9" customHeight="1">
      <c r="B178" s="29"/>
      <c r="C178" s="132" t="s">
        <v>231</v>
      </c>
      <c r="D178" s="132" t="s">
        <v>137</v>
      </c>
      <c r="E178" s="133" t="s">
        <v>224</v>
      </c>
      <c r="F178" s="134" t="s">
        <v>225</v>
      </c>
      <c r="G178" s="135" t="s">
        <v>176</v>
      </c>
      <c r="H178" s="136">
        <v>460</v>
      </c>
      <c r="I178" s="137"/>
      <c r="J178" s="137"/>
      <c r="K178" s="138">
        <f>ROUND(P178*H178,2)</f>
        <v>0</v>
      </c>
      <c r="L178" s="134" t="s">
        <v>141</v>
      </c>
      <c r="M178" s="29"/>
      <c r="N178" s="139" t="s">
        <v>1</v>
      </c>
      <c r="O178" s="140" t="s">
        <v>40</v>
      </c>
      <c r="P178" s="141">
        <f>I178+J178</f>
        <v>0</v>
      </c>
      <c r="Q178" s="141">
        <f>ROUND(I178*H178,2)</f>
        <v>0</v>
      </c>
      <c r="R178" s="141">
        <f>ROUND(J178*H178,2)</f>
        <v>0</v>
      </c>
      <c r="T178" s="142">
        <f>S178*H178</f>
        <v>0</v>
      </c>
      <c r="U178" s="142">
        <v>0</v>
      </c>
      <c r="V178" s="142">
        <f>U178*H178</f>
        <v>0</v>
      </c>
      <c r="W178" s="142">
        <v>0</v>
      </c>
      <c r="X178" s="143">
        <f>W178*H178</f>
        <v>0</v>
      </c>
      <c r="AR178" s="144" t="s">
        <v>142</v>
      </c>
      <c r="AT178" s="144" t="s">
        <v>137</v>
      </c>
      <c r="AU178" s="144" t="s">
        <v>87</v>
      </c>
      <c r="AY178" s="14" t="s">
        <v>135</v>
      </c>
      <c r="BE178" s="145">
        <f>IF(O178="základní",K178,0)</f>
        <v>0</v>
      </c>
      <c r="BF178" s="145">
        <f>IF(O178="snížená",K178,0)</f>
        <v>0</v>
      </c>
      <c r="BG178" s="145">
        <f>IF(O178="zákl. přenesená",K178,0)</f>
        <v>0</v>
      </c>
      <c r="BH178" s="145">
        <f>IF(O178="sníž. přenesená",K178,0)</f>
        <v>0</v>
      </c>
      <c r="BI178" s="145">
        <f>IF(O178="nulová",K178,0)</f>
        <v>0</v>
      </c>
      <c r="BJ178" s="14" t="s">
        <v>85</v>
      </c>
      <c r="BK178" s="145">
        <f>ROUND(P178*H178,2)</f>
        <v>0</v>
      </c>
      <c r="BL178" s="14" t="s">
        <v>142</v>
      </c>
      <c r="BM178" s="144" t="s">
        <v>232</v>
      </c>
    </row>
    <row r="179" spans="2:65" s="1" customFormat="1" ht="48.75">
      <c r="B179" s="29"/>
      <c r="D179" s="146" t="s">
        <v>144</v>
      </c>
      <c r="F179" s="147" t="s">
        <v>227</v>
      </c>
      <c r="I179" s="148"/>
      <c r="J179" s="148"/>
      <c r="M179" s="29"/>
      <c r="N179" s="149"/>
      <c r="X179" s="53"/>
      <c r="AT179" s="14" t="s">
        <v>144</v>
      </c>
      <c r="AU179" s="14" t="s">
        <v>87</v>
      </c>
    </row>
    <row r="180" spans="2:65" s="1" customFormat="1" ht="11.25">
      <c r="B180" s="29"/>
      <c r="D180" s="150" t="s">
        <v>146</v>
      </c>
      <c r="F180" s="151" t="s">
        <v>228</v>
      </c>
      <c r="I180" s="148"/>
      <c r="J180" s="148"/>
      <c r="M180" s="29"/>
      <c r="N180" s="149"/>
      <c r="X180" s="53"/>
      <c r="AT180" s="14" t="s">
        <v>146</v>
      </c>
      <c r="AU180" s="14" t="s">
        <v>87</v>
      </c>
    </row>
    <row r="181" spans="2:65" s="1" customFormat="1" ht="19.5">
      <c r="B181" s="29"/>
      <c r="D181" s="146" t="s">
        <v>159</v>
      </c>
      <c r="F181" s="152" t="s">
        <v>233</v>
      </c>
      <c r="I181" s="148"/>
      <c r="J181" s="148"/>
      <c r="M181" s="29"/>
      <c r="N181" s="149"/>
      <c r="X181" s="53"/>
      <c r="AT181" s="14" t="s">
        <v>159</v>
      </c>
      <c r="AU181" s="14" t="s">
        <v>87</v>
      </c>
    </row>
    <row r="182" spans="2:65" s="12" customFormat="1" ht="11.25">
      <c r="B182" s="153"/>
      <c r="D182" s="146" t="s">
        <v>186</v>
      </c>
      <c r="E182" s="154" t="s">
        <v>1</v>
      </c>
      <c r="F182" s="155" t="s">
        <v>234</v>
      </c>
      <c r="H182" s="156">
        <v>460</v>
      </c>
      <c r="I182" s="157"/>
      <c r="J182" s="157"/>
      <c r="M182" s="153"/>
      <c r="N182" s="158"/>
      <c r="X182" s="159"/>
      <c r="AT182" s="154" t="s">
        <v>186</v>
      </c>
      <c r="AU182" s="154" t="s">
        <v>87</v>
      </c>
      <c r="AV182" s="12" t="s">
        <v>87</v>
      </c>
      <c r="AW182" s="12" t="s">
        <v>5</v>
      </c>
      <c r="AX182" s="12" t="s">
        <v>85</v>
      </c>
      <c r="AY182" s="154" t="s">
        <v>135</v>
      </c>
    </row>
    <row r="183" spans="2:65" s="1" customFormat="1" ht="24">
      <c r="B183" s="29"/>
      <c r="C183" s="132" t="s">
        <v>9</v>
      </c>
      <c r="D183" s="132" t="s">
        <v>137</v>
      </c>
      <c r="E183" s="133" t="s">
        <v>235</v>
      </c>
      <c r="F183" s="134" t="s">
        <v>236</v>
      </c>
      <c r="G183" s="135" t="s">
        <v>176</v>
      </c>
      <c r="H183" s="136">
        <v>46</v>
      </c>
      <c r="I183" s="137"/>
      <c r="J183" s="137"/>
      <c r="K183" s="138">
        <f>ROUND(P183*H183,2)</f>
        <v>0</v>
      </c>
      <c r="L183" s="134" t="s">
        <v>191</v>
      </c>
      <c r="M183" s="29"/>
      <c r="N183" s="139" t="s">
        <v>1</v>
      </c>
      <c r="O183" s="140" t="s">
        <v>40</v>
      </c>
      <c r="P183" s="141">
        <f>I183+J183</f>
        <v>0</v>
      </c>
      <c r="Q183" s="141">
        <f>ROUND(I183*H183,2)</f>
        <v>0</v>
      </c>
      <c r="R183" s="141">
        <f>ROUND(J183*H183,2)</f>
        <v>0</v>
      </c>
      <c r="T183" s="142">
        <f>S183*H183</f>
        <v>0</v>
      </c>
      <c r="U183" s="142">
        <v>0</v>
      </c>
      <c r="V183" s="142">
        <f>U183*H183</f>
        <v>0</v>
      </c>
      <c r="W183" s="142">
        <v>0</v>
      </c>
      <c r="X183" s="143">
        <f>W183*H183</f>
        <v>0</v>
      </c>
      <c r="AR183" s="144" t="s">
        <v>142</v>
      </c>
      <c r="AT183" s="144" t="s">
        <v>137</v>
      </c>
      <c r="AU183" s="144" t="s">
        <v>87</v>
      </c>
      <c r="AY183" s="14" t="s">
        <v>135</v>
      </c>
      <c r="BE183" s="145">
        <f>IF(O183="základní",K183,0)</f>
        <v>0</v>
      </c>
      <c r="BF183" s="145">
        <f>IF(O183="snížená",K183,0)</f>
        <v>0</v>
      </c>
      <c r="BG183" s="145">
        <f>IF(O183="zákl. přenesená",K183,0)</f>
        <v>0</v>
      </c>
      <c r="BH183" s="145">
        <f>IF(O183="sníž. přenesená",K183,0)</f>
        <v>0</v>
      </c>
      <c r="BI183" s="145">
        <f>IF(O183="nulová",K183,0)</f>
        <v>0</v>
      </c>
      <c r="BJ183" s="14" t="s">
        <v>85</v>
      </c>
      <c r="BK183" s="145">
        <f>ROUND(P183*H183,2)</f>
        <v>0</v>
      </c>
      <c r="BL183" s="14" t="s">
        <v>142</v>
      </c>
      <c r="BM183" s="144" t="s">
        <v>237</v>
      </c>
    </row>
    <row r="184" spans="2:65" s="1" customFormat="1" ht="11.25">
      <c r="B184" s="29"/>
      <c r="D184" s="146" t="s">
        <v>144</v>
      </c>
      <c r="F184" s="147" t="s">
        <v>238</v>
      </c>
      <c r="I184" s="148"/>
      <c r="J184" s="148"/>
      <c r="M184" s="29"/>
      <c r="N184" s="149"/>
      <c r="X184" s="53"/>
      <c r="AT184" s="14" t="s">
        <v>144</v>
      </c>
      <c r="AU184" s="14" t="s">
        <v>87</v>
      </c>
    </row>
    <row r="185" spans="2:65" s="1" customFormat="1" ht="19.5">
      <c r="B185" s="29"/>
      <c r="D185" s="146" t="s">
        <v>159</v>
      </c>
      <c r="F185" s="152" t="s">
        <v>239</v>
      </c>
      <c r="I185" s="148"/>
      <c r="J185" s="148"/>
      <c r="M185" s="29"/>
      <c r="N185" s="149"/>
      <c r="X185" s="53"/>
      <c r="AT185" s="14" t="s">
        <v>159</v>
      </c>
      <c r="AU185" s="14" t="s">
        <v>87</v>
      </c>
    </row>
    <row r="186" spans="2:65" s="1" customFormat="1" ht="24.2" customHeight="1">
      <c r="B186" s="29"/>
      <c r="C186" s="132" t="s">
        <v>240</v>
      </c>
      <c r="D186" s="132" t="s">
        <v>137</v>
      </c>
      <c r="E186" s="133" t="s">
        <v>241</v>
      </c>
      <c r="F186" s="134" t="s">
        <v>242</v>
      </c>
      <c r="G186" s="135" t="s">
        <v>140</v>
      </c>
      <c r="H186" s="136">
        <v>288.5</v>
      </c>
      <c r="I186" s="137"/>
      <c r="J186" s="137"/>
      <c r="K186" s="138">
        <f>ROUND(P186*H186,2)</f>
        <v>0</v>
      </c>
      <c r="L186" s="134" t="s">
        <v>141</v>
      </c>
      <c r="M186" s="29"/>
      <c r="N186" s="139" t="s">
        <v>1</v>
      </c>
      <c r="O186" s="140" t="s">
        <v>40</v>
      </c>
      <c r="P186" s="141">
        <f>I186+J186</f>
        <v>0</v>
      </c>
      <c r="Q186" s="141">
        <f>ROUND(I186*H186,2)</f>
        <v>0</v>
      </c>
      <c r="R186" s="141">
        <f>ROUND(J186*H186,2)</f>
        <v>0</v>
      </c>
      <c r="T186" s="142">
        <f>S186*H186</f>
        <v>0</v>
      </c>
      <c r="U186" s="142">
        <v>0</v>
      </c>
      <c r="V186" s="142">
        <f>U186*H186</f>
        <v>0</v>
      </c>
      <c r="W186" s="142">
        <v>0</v>
      </c>
      <c r="X186" s="143">
        <f>W186*H186</f>
        <v>0</v>
      </c>
      <c r="AR186" s="144" t="s">
        <v>142</v>
      </c>
      <c r="AT186" s="144" t="s">
        <v>137</v>
      </c>
      <c r="AU186" s="144" t="s">
        <v>87</v>
      </c>
      <c r="AY186" s="14" t="s">
        <v>135</v>
      </c>
      <c r="BE186" s="145">
        <f>IF(O186="základní",K186,0)</f>
        <v>0</v>
      </c>
      <c r="BF186" s="145">
        <f>IF(O186="snížená",K186,0)</f>
        <v>0</v>
      </c>
      <c r="BG186" s="145">
        <f>IF(O186="zákl. přenesená",K186,0)</f>
        <v>0</v>
      </c>
      <c r="BH186" s="145">
        <f>IF(O186="sníž. přenesená",K186,0)</f>
        <v>0</v>
      </c>
      <c r="BI186" s="145">
        <f>IF(O186="nulová",K186,0)</f>
        <v>0</v>
      </c>
      <c r="BJ186" s="14" t="s">
        <v>85</v>
      </c>
      <c r="BK186" s="145">
        <f>ROUND(P186*H186,2)</f>
        <v>0</v>
      </c>
      <c r="BL186" s="14" t="s">
        <v>142</v>
      </c>
      <c r="BM186" s="144" t="s">
        <v>243</v>
      </c>
    </row>
    <row r="187" spans="2:65" s="1" customFormat="1" ht="19.5">
      <c r="B187" s="29"/>
      <c r="D187" s="146" t="s">
        <v>144</v>
      </c>
      <c r="F187" s="147" t="s">
        <v>244</v>
      </c>
      <c r="I187" s="148"/>
      <c r="J187" s="148"/>
      <c r="M187" s="29"/>
      <c r="N187" s="149"/>
      <c r="X187" s="53"/>
      <c r="AT187" s="14" t="s">
        <v>144</v>
      </c>
      <c r="AU187" s="14" t="s">
        <v>87</v>
      </c>
    </row>
    <row r="188" spans="2:65" s="1" customFormat="1" ht="11.25">
      <c r="B188" s="29"/>
      <c r="D188" s="150" t="s">
        <v>146</v>
      </c>
      <c r="F188" s="151" t="s">
        <v>245</v>
      </c>
      <c r="I188" s="148"/>
      <c r="J188" s="148"/>
      <c r="M188" s="29"/>
      <c r="N188" s="149"/>
      <c r="X188" s="53"/>
      <c r="AT188" s="14" t="s">
        <v>146</v>
      </c>
      <c r="AU188" s="14" t="s">
        <v>87</v>
      </c>
    </row>
    <row r="189" spans="2:65" s="1" customFormat="1" ht="24.2" customHeight="1">
      <c r="B189" s="29"/>
      <c r="C189" s="132" t="s">
        <v>246</v>
      </c>
      <c r="D189" s="132" t="s">
        <v>137</v>
      </c>
      <c r="E189" s="133" t="s">
        <v>247</v>
      </c>
      <c r="F189" s="134" t="s">
        <v>248</v>
      </c>
      <c r="G189" s="135" t="s">
        <v>176</v>
      </c>
      <c r="H189" s="136">
        <v>43.69</v>
      </c>
      <c r="I189" s="137"/>
      <c r="J189" s="137"/>
      <c r="K189" s="138">
        <f>ROUND(P189*H189,2)</f>
        <v>0</v>
      </c>
      <c r="L189" s="134" t="s">
        <v>141</v>
      </c>
      <c r="M189" s="29"/>
      <c r="N189" s="139" t="s">
        <v>1</v>
      </c>
      <c r="O189" s="140" t="s">
        <v>40</v>
      </c>
      <c r="P189" s="141">
        <f>I189+J189</f>
        <v>0</v>
      </c>
      <c r="Q189" s="141">
        <f>ROUND(I189*H189,2)</f>
        <v>0</v>
      </c>
      <c r="R189" s="141">
        <f>ROUND(J189*H189,2)</f>
        <v>0</v>
      </c>
      <c r="T189" s="142">
        <f>S189*H189</f>
        <v>0</v>
      </c>
      <c r="U189" s="142">
        <v>0</v>
      </c>
      <c r="V189" s="142">
        <f>U189*H189</f>
        <v>0</v>
      </c>
      <c r="W189" s="142">
        <v>0</v>
      </c>
      <c r="X189" s="143">
        <f>W189*H189</f>
        <v>0</v>
      </c>
      <c r="AR189" s="144" t="s">
        <v>142</v>
      </c>
      <c r="AT189" s="144" t="s">
        <v>137</v>
      </c>
      <c r="AU189" s="144" t="s">
        <v>87</v>
      </c>
      <c r="AY189" s="14" t="s">
        <v>135</v>
      </c>
      <c r="BE189" s="145">
        <f>IF(O189="základní",K189,0)</f>
        <v>0</v>
      </c>
      <c r="BF189" s="145">
        <f>IF(O189="snížená",K189,0)</f>
        <v>0</v>
      </c>
      <c r="BG189" s="145">
        <f>IF(O189="zákl. přenesená",K189,0)</f>
        <v>0</v>
      </c>
      <c r="BH189" s="145">
        <f>IF(O189="sníž. přenesená",K189,0)</f>
        <v>0</v>
      </c>
      <c r="BI189" s="145">
        <f>IF(O189="nulová",K189,0)</f>
        <v>0</v>
      </c>
      <c r="BJ189" s="14" t="s">
        <v>85</v>
      </c>
      <c r="BK189" s="145">
        <f>ROUND(P189*H189,2)</f>
        <v>0</v>
      </c>
      <c r="BL189" s="14" t="s">
        <v>142</v>
      </c>
      <c r="BM189" s="144" t="s">
        <v>249</v>
      </c>
    </row>
    <row r="190" spans="2:65" s="1" customFormat="1" ht="29.25">
      <c r="B190" s="29"/>
      <c r="D190" s="146" t="s">
        <v>144</v>
      </c>
      <c r="F190" s="147" t="s">
        <v>250</v>
      </c>
      <c r="I190" s="148"/>
      <c r="J190" s="148"/>
      <c r="M190" s="29"/>
      <c r="N190" s="149"/>
      <c r="X190" s="53"/>
      <c r="AT190" s="14" t="s">
        <v>144</v>
      </c>
      <c r="AU190" s="14" t="s">
        <v>87</v>
      </c>
    </row>
    <row r="191" spans="2:65" s="1" customFormat="1" ht="11.25">
      <c r="B191" s="29"/>
      <c r="D191" s="150" t="s">
        <v>146</v>
      </c>
      <c r="F191" s="151" t="s">
        <v>251</v>
      </c>
      <c r="I191" s="148"/>
      <c r="J191" s="148"/>
      <c r="M191" s="29"/>
      <c r="N191" s="149"/>
      <c r="X191" s="53"/>
      <c r="AT191" s="14" t="s">
        <v>146</v>
      </c>
      <c r="AU191" s="14" t="s">
        <v>87</v>
      </c>
    </row>
    <row r="192" spans="2:65" s="1" customFormat="1" ht="24.2" customHeight="1">
      <c r="B192" s="29"/>
      <c r="C192" s="132" t="s">
        <v>252</v>
      </c>
      <c r="D192" s="132" t="s">
        <v>137</v>
      </c>
      <c r="E192" s="133" t="s">
        <v>253</v>
      </c>
      <c r="F192" s="134" t="s">
        <v>254</v>
      </c>
      <c r="G192" s="135" t="s">
        <v>255</v>
      </c>
      <c r="H192" s="136">
        <v>290.66199999999998</v>
      </c>
      <c r="I192" s="137"/>
      <c r="J192" s="137"/>
      <c r="K192" s="138">
        <f>ROUND(P192*H192,2)</f>
        <v>0</v>
      </c>
      <c r="L192" s="134" t="s">
        <v>191</v>
      </c>
      <c r="M192" s="29"/>
      <c r="N192" s="139" t="s">
        <v>1</v>
      </c>
      <c r="O192" s="140" t="s">
        <v>40</v>
      </c>
      <c r="P192" s="141">
        <f>I192+J192</f>
        <v>0</v>
      </c>
      <c r="Q192" s="141">
        <f>ROUND(I192*H192,2)</f>
        <v>0</v>
      </c>
      <c r="R192" s="141">
        <f>ROUND(J192*H192,2)</f>
        <v>0</v>
      </c>
      <c r="T192" s="142">
        <f>S192*H192</f>
        <v>0</v>
      </c>
      <c r="U192" s="142">
        <v>0</v>
      </c>
      <c r="V192" s="142">
        <f>U192*H192</f>
        <v>0</v>
      </c>
      <c r="W192" s="142">
        <v>0</v>
      </c>
      <c r="X192" s="143">
        <f>W192*H192</f>
        <v>0</v>
      </c>
      <c r="AR192" s="144" t="s">
        <v>142</v>
      </c>
      <c r="AT192" s="144" t="s">
        <v>137</v>
      </c>
      <c r="AU192" s="144" t="s">
        <v>87</v>
      </c>
      <c r="AY192" s="14" t="s">
        <v>135</v>
      </c>
      <c r="BE192" s="145">
        <f>IF(O192="základní",K192,0)</f>
        <v>0</v>
      </c>
      <c r="BF192" s="145">
        <f>IF(O192="snížená",K192,0)</f>
        <v>0</v>
      </c>
      <c r="BG192" s="145">
        <f>IF(O192="zákl. přenesená",K192,0)</f>
        <v>0</v>
      </c>
      <c r="BH192" s="145">
        <f>IF(O192="sníž. přenesená",K192,0)</f>
        <v>0</v>
      </c>
      <c r="BI192" s="145">
        <f>IF(O192="nulová",K192,0)</f>
        <v>0</v>
      </c>
      <c r="BJ192" s="14" t="s">
        <v>85</v>
      </c>
      <c r="BK192" s="145">
        <f>ROUND(P192*H192,2)</f>
        <v>0</v>
      </c>
      <c r="BL192" s="14" t="s">
        <v>142</v>
      </c>
      <c r="BM192" s="144" t="s">
        <v>256</v>
      </c>
    </row>
    <row r="193" spans="2:65" s="1" customFormat="1" ht="29.25">
      <c r="B193" s="29"/>
      <c r="D193" s="146" t="s">
        <v>144</v>
      </c>
      <c r="F193" s="147" t="s">
        <v>257</v>
      </c>
      <c r="I193" s="148"/>
      <c r="J193" s="148"/>
      <c r="M193" s="29"/>
      <c r="N193" s="149"/>
      <c r="X193" s="53"/>
      <c r="AT193" s="14" t="s">
        <v>144</v>
      </c>
      <c r="AU193" s="14" t="s">
        <v>87</v>
      </c>
    </row>
    <row r="194" spans="2:65" s="1" customFormat="1" ht="19.5">
      <c r="B194" s="29"/>
      <c r="D194" s="146" t="s">
        <v>159</v>
      </c>
      <c r="F194" s="152" t="s">
        <v>258</v>
      </c>
      <c r="I194" s="148"/>
      <c r="J194" s="148"/>
      <c r="M194" s="29"/>
      <c r="N194" s="149"/>
      <c r="X194" s="53"/>
      <c r="AT194" s="14" t="s">
        <v>159</v>
      </c>
      <c r="AU194" s="14" t="s">
        <v>87</v>
      </c>
    </row>
    <row r="195" spans="2:65" s="12" customFormat="1" ht="11.25">
      <c r="B195" s="153"/>
      <c r="D195" s="146" t="s">
        <v>186</v>
      </c>
      <c r="E195" s="154" t="s">
        <v>1</v>
      </c>
      <c r="F195" s="155" t="s">
        <v>259</v>
      </c>
      <c r="H195" s="156">
        <v>290.66199999999998</v>
      </c>
      <c r="I195" s="157"/>
      <c r="J195" s="157"/>
      <c r="M195" s="153"/>
      <c r="N195" s="158"/>
      <c r="X195" s="159"/>
      <c r="AT195" s="154" t="s">
        <v>186</v>
      </c>
      <c r="AU195" s="154" t="s">
        <v>87</v>
      </c>
      <c r="AV195" s="12" t="s">
        <v>87</v>
      </c>
      <c r="AW195" s="12" t="s">
        <v>5</v>
      </c>
      <c r="AX195" s="12" t="s">
        <v>85</v>
      </c>
      <c r="AY195" s="154" t="s">
        <v>135</v>
      </c>
    </row>
    <row r="196" spans="2:65" s="1" customFormat="1" ht="24.2" customHeight="1">
      <c r="B196" s="29"/>
      <c r="C196" s="132" t="s">
        <v>260</v>
      </c>
      <c r="D196" s="132" t="s">
        <v>137</v>
      </c>
      <c r="E196" s="133" t="s">
        <v>261</v>
      </c>
      <c r="F196" s="134" t="s">
        <v>262</v>
      </c>
      <c r="G196" s="135" t="s">
        <v>176</v>
      </c>
      <c r="H196" s="136">
        <v>152.97999999999999</v>
      </c>
      <c r="I196" s="137"/>
      <c r="J196" s="137"/>
      <c r="K196" s="138">
        <f>ROUND(P196*H196,2)</f>
        <v>0</v>
      </c>
      <c r="L196" s="134" t="s">
        <v>191</v>
      </c>
      <c r="M196" s="29"/>
      <c r="N196" s="139" t="s">
        <v>1</v>
      </c>
      <c r="O196" s="140" t="s">
        <v>40</v>
      </c>
      <c r="P196" s="141">
        <f>I196+J196</f>
        <v>0</v>
      </c>
      <c r="Q196" s="141">
        <f>ROUND(I196*H196,2)</f>
        <v>0</v>
      </c>
      <c r="R196" s="141">
        <f>ROUND(J196*H196,2)</f>
        <v>0</v>
      </c>
      <c r="T196" s="142">
        <f>S196*H196</f>
        <v>0</v>
      </c>
      <c r="U196" s="142">
        <v>0</v>
      </c>
      <c r="V196" s="142">
        <f>U196*H196</f>
        <v>0</v>
      </c>
      <c r="W196" s="142">
        <v>0</v>
      </c>
      <c r="X196" s="143">
        <f>W196*H196</f>
        <v>0</v>
      </c>
      <c r="AR196" s="144" t="s">
        <v>142</v>
      </c>
      <c r="AT196" s="144" t="s">
        <v>137</v>
      </c>
      <c r="AU196" s="144" t="s">
        <v>87</v>
      </c>
      <c r="AY196" s="14" t="s">
        <v>135</v>
      </c>
      <c r="BE196" s="145">
        <f>IF(O196="základní",K196,0)</f>
        <v>0</v>
      </c>
      <c r="BF196" s="145">
        <f>IF(O196="snížená",K196,0)</f>
        <v>0</v>
      </c>
      <c r="BG196" s="145">
        <f>IF(O196="zákl. přenesená",K196,0)</f>
        <v>0</v>
      </c>
      <c r="BH196" s="145">
        <f>IF(O196="sníž. přenesená",K196,0)</f>
        <v>0</v>
      </c>
      <c r="BI196" s="145">
        <f>IF(O196="nulová",K196,0)</f>
        <v>0</v>
      </c>
      <c r="BJ196" s="14" t="s">
        <v>85</v>
      </c>
      <c r="BK196" s="145">
        <f>ROUND(P196*H196,2)</f>
        <v>0</v>
      </c>
      <c r="BL196" s="14" t="s">
        <v>142</v>
      </c>
      <c r="BM196" s="144" t="s">
        <v>263</v>
      </c>
    </row>
    <row r="197" spans="2:65" s="1" customFormat="1" ht="19.5">
      <c r="B197" s="29"/>
      <c r="D197" s="146" t="s">
        <v>144</v>
      </c>
      <c r="F197" s="147" t="s">
        <v>264</v>
      </c>
      <c r="I197" s="148"/>
      <c r="J197" s="148"/>
      <c r="M197" s="29"/>
      <c r="N197" s="149"/>
      <c r="X197" s="53"/>
      <c r="AT197" s="14" t="s">
        <v>144</v>
      </c>
      <c r="AU197" s="14" t="s">
        <v>87</v>
      </c>
    </row>
    <row r="198" spans="2:65" s="1" customFormat="1" ht="19.5">
      <c r="B198" s="29"/>
      <c r="D198" s="146" t="s">
        <v>159</v>
      </c>
      <c r="F198" s="152" t="s">
        <v>265</v>
      </c>
      <c r="I198" s="148"/>
      <c r="J198" s="148"/>
      <c r="M198" s="29"/>
      <c r="N198" s="149"/>
      <c r="X198" s="53"/>
      <c r="AT198" s="14" t="s">
        <v>159</v>
      </c>
      <c r="AU198" s="14" t="s">
        <v>87</v>
      </c>
    </row>
    <row r="199" spans="2:65" s="1" customFormat="1" ht="24.2" customHeight="1">
      <c r="B199" s="29"/>
      <c r="C199" s="132" t="s">
        <v>266</v>
      </c>
      <c r="D199" s="132" t="s">
        <v>137</v>
      </c>
      <c r="E199" s="133" t="s">
        <v>267</v>
      </c>
      <c r="F199" s="134" t="s">
        <v>268</v>
      </c>
      <c r="G199" s="135" t="s">
        <v>176</v>
      </c>
      <c r="H199" s="136">
        <v>4.3099999999999996</v>
      </c>
      <c r="I199" s="137"/>
      <c r="J199" s="137"/>
      <c r="K199" s="138">
        <f>ROUND(P199*H199,2)</f>
        <v>0</v>
      </c>
      <c r="L199" s="134" t="s">
        <v>141</v>
      </c>
      <c r="M199" s="29"/>
      <c r="N199" s="139" t="s">
        <v>1</v>
      </c>
      <c r="O199" s="140" t="s">
        <v>40</v>
      </c>
      <c r="P199" s="141">
        <f>I199+J199</f>
        <v>0</v>
      </c>
      <c r="Q199" s="141">
        <f>ROUND(I199*H199,2)</f>
        <v>0</v>
      </c>
      <c r="R199" s="141">
        <f>ROUND(J199*H199,2)</f>
        <v>0</v>
      </c>
      <c r="T199" s="142">
        <f>S199*H199</f>
        <v>0</v>
      </c>
      <c r="U199" s="142">
        <v>0</v>
      </c>
      <c r="V199" s="142">
        <f>U199*H199</f>
        <v>0</v>
      </c>
      <c r="W199" s="142">
        <v>0</v>
      </c>
      <c r="X199" s="143">
        <f>W199*H199</f>
        <v>0</v>
      </c>
      <c r="AR199" s="144" t="s">
        <v>142</v>
      </c>
      <c r="AT199" s="144" t="s">
        <v>137</v>
      </c>
      <c r="AU199" s="144" t="s">
        <v>87</v>
      </c>
      <c r="AY199" s="14" t="s">
        <v>135</v>
      </c>
      <c r="BE199" s="145">
        <f>IF(O199="základní",K199,0)</f>
        <v>0</v>
      </c>
      <c r="BF199" s="145">
        <f>IF(O199="snížená",K199,0)</f>
        <v>0</v>
      </c>
      <c r="BG199" s="145">
        <f>IF(O199="zákl. přenesená",K199,0)</f>
        <v>0</v>
      </c>
      <c r="BH199" s="145">
        <f>IF(O199="sníž. přenesená",K199,0)</f>
        <v>0</v>
      </c>
      <c r="BI199" s="145">
        <f>IF(O199="nulová",K199,0)</f>
        <v>0</v>
      </c>
      <c r="BJ199" s="14" t="s">
        <v>85</v>
      </c>
      <c r="BK199" s="145">
        <f>ROUND(P199*H199,2)</f>
        <v>0</v>
      </c>
      <c r="BL199" s="14" t="s">
        <v>142</v>
      </c>
      <c r="BM199" s="144" t="s">
        <v>269</v>
      </c>
    </row>
    <row r="200" spans="2:65" s="1" customFormat="1" ht="39">
      <c r="B200" s="29"/>
      <c r="D200" s="146" t="s">
        <v>144</v>
      </c>
      <c r="F200" s="147" t="s">
        <v>270</v>
      </c>
      <c r="I200" s="148"/>
      <c r="J200" s="148"/>
      <c r="M200" s="29"/>
      <c r="N200" s="149"/>
      <c r="X200" s="53"/>
      <c r="AT200" s="14" t="s">
        <v>144</v>
      </c>
      <c r="AU200" s="14" t="s">
        <v>87</v>
      </c>
    </row>
    <row r="201" spans="2:65" s="1" customFormat="1" ht="11.25">
      <c r="B201" s="29"/>
      <c r="D201" s="150" t="s">
        <v>146</v>
      </c>
      <c r="F201" s="151" t="s">
        <v>271</v>
      </c>
      <c r="I201" s="148"/>
      <c r="J201" s="148"/>
      <c r="M201" s="29"/>
      <c r="N201" s="149"/>
      <c r="X201" s="53"/>
      <c r="AT201" s="14" t="s">
        <v>146</v>
      </c>
      <c r="AU201" s="14" t="s">
        <v>87</v>
      </c>
    </row>
    <row r="202" spans="2:65" s="1" customFormat="1" ht="24.2" customHeight="1">
      <c r="B202" s="29"/>
      <c r="C202" s="132" t="s">
        <v>8</v>
      </c>
      <c r="D202" s="132" t="s">
        <v>137</v>
      </c>
      <c r="E202" s="133" t="s">
        <v>272</v>
      </c>
      <c r="F202" s="134" t="s">
        <v>273</v>
      </c>
      <c r="G202" s="135" t="s">
        <v>176</v>
      </c>
      <c r="H202" s="136">
        <v>4.3099999999999996</v>
      </c>
      <c r="I202" s="137"/>
      <c r="J202" s="137"/>
      <c r="K202" s="138">
        <f>ROUND(P202*H202,2)</f>
        <v>0</v>
      </c>
      <c r="L202" s="134" t="s">
        <v>141</v>
      </c>
      <c r="M202" s="29"/>
      <c r="N202" s="139" t="s">
        <v>1</v>
      </c>
      <c r="O202" s="140" t="s">
        <v>40</v>
      </c>
      <c r="P202" s="141">
        <f>I202+J202</f>
        <v>0</v>
      </c>
      <c r="Q202" s="141">
        <f>ROUND(I202*H202,2)</f>
        <v>0</v>
      </c>
      <c r="R202" s="141">
        <f>ROUND(J202*H202,2)</f>
        <v>0</v>
      </c>
      <c r="T202" s="142">
        <f>S202*H202</f>
        <v>0</v>
      </c>
      <c r="U202" s="142">
        <v>0</v>
      </c>
      <c r="V202" s="142">
        <f>U202*H202</f>
        <v>0</v>
      </c>
      <c r="W202" s="142">
        <v>0</v>
      </c>
      <c r="X202" s="143">
        <f>W202*H202</f>
        <v>0</v>
      </c>
      <c r="AR202" s="144" t="s">
        <v>142</v>
      </c>
      <c r="AT202" s="144" t="s">
        <v>137</v>
      </c>
      <c r="AU202" s="144" t="s">
        <v>87</v>
      </c>
      <c r="AY202" s="14" t="s">
        <v>135</v>
      </c>
      <c r="BE202" s="145">
        <f>IF(O202="základní",K202,0)</f>
        <v>0</v>
      </c>
      <c r="BF202" s="145">
        <f>IF(O202="snížená",K202,0)</f>
        <v>0</v>
      </c>
      <c r="BG202" s="145">
        <f>IF(O202="zákl. přenesená",K202,0)</f>
        <v>0</v>
      </c>
      <c r="BH202" s="145">
        <f>IF(O202="sníž. přenesená",K202,0)</f>
        <v>0</v>
      </c>
      <c r="BI202" s="145">
        <f>IF(O202="nulová",K202,0)</f>
        <v>0</v>
      </c>
      <c r="BJ202" s="14" t="s">
        <v>85</v>
      </c>
      <c r="BK202" s="145">
        <f>ROUND(P202*H202,2)</f>
        <v>0</v>
      </c>
      <c r="BL202" s="14" t="s">
        <v>142</v>
      </c>
      <c r="BM202" s="144" t="s">
        <v>274</v>
      </c>
    </row>
    <row r="203" spans="2:65" s="1" customFormat="1" ht="39">
      <c r="B203" s="29"/>
      <c r="D203" s="146" t="s">
        <v>144</v>
      </c>
      <c r="F203" s="147" t="s">
        <v>275</v>
      </c>
      <c r="I203" s="148"/>
      <c r="J203" s="148"/>
      <c r="M203" s="29"/>
      <c r="N203" s="149"/>
      <c r="X203" s="53"/>
      <c r="AT203" s="14" t="s">
        <v>144</v>
      </c>
      <c r="AU203" s="14" t="s">
        <v>87</v>
      </c>
    </row>
    <row r="204" spans="2:65" s="1" customFormat="1" ht="11.25">
      <c r="B204" s="29"/>
      <c r="D204" s="150" t="s">
        <v>146</v>
      </c>
      <c r="F204" s="151" t="s">
        <v>276</v>
      </c>
      <c r="I204" s="148"/>
      <c r="J204" s="148"/>
      <c r="M204" s="29"/>
      <c r="N204" s="149"/>
      <c r="X204" s="53"/>
      <c r="AT204" s="14" t="s">
        <v>146</v>
      </c>
      <c r="AU204" s="14" t="s">
        <v>87</v>
      </c>
    </row>
    <row r="205" spans="2:65" s="1" customFormat="1" ht="24.2" customHeight="1">
      <c r="B205" s="29"/>
      <c r="C205" s="132" t="s">
        <v>277</v>
      </c>
      <c r="D205" s="132" t="s">
        <v>137</v>
      </c>
      <c r="E205" s="133" t="s">
        <v>278</v>
      </c>
      <c r="F205" s="134" t="s">
        <v>279</v>
      </c>
      <c r="G205" s="135" t="s">
        <v>140</v>
      </c>
      <c r="H205" s="136">
        <v>171.6</v>
      </c>
      <c r="I205" s="137"/>
      <c r="J205" s="137"/>
      <c r="K205" s="138">
        <f>ROUND(P205*H205,2)</f>
        <v>0</v>
      </c>
      <c r="L205" s="134" t="s">
        <v>191</v>
      </c>
      <c r="M205" s="29"/>
      <c r="N205" s="139" t="s">
        <v>1</v>
      </c>
      <c r="O205" s="140" t="s">
        <v>40</v>
      </c>
      <c r="P205" s="141">
        <f>I205+J205</f>
        <v>0</v>
      </c>
      <c r="Q205" s="141">
        <f>ROUND(I205*H205,2)</f>
        <v>0</v>
      </c>
      <c r="R205" s="141">
        <f>ROUND(J205*H205,2)</f>
        <v>0</v>
      </c>
      <c r="T205" s="142">
        <f>S205*H205</f>
        <v>0</v>
      </c>
      <c r="U205" s="142">
        <v>0</v>
      </c>
      <c r="V205" s="142">
        <f>U205*H205</f>
        <v>0</v>
      </c>
      <c r="W205" s="142">
        <v>0</v>
      </c>
      <c r="X205" s="143">
        <f>W205*H205</f>
        <v>0</v>
      </c>
      <c r="AR205" s="144" t="s">
        <v>142</v>
      </c>
      <c r="AT205" s="144" t="s">
        <v>137</v>
      </c>
      <c r="AU205" s="144" t="s">
        <v>87</v>
      </c>
      <c r="AY205" s="14" t="s">
        <v>135</v>
      </c>
      <c r="BE205" s="145">
        <f>IF(O205="základní",K205,0)</f>
        <v>0</v>
      </c>
      <c r="BF205" s="145">
        <f>IF(O205="snížená",K205,0)</f>
        <v>0</v>
      </c>
      <c r="BG205" s="145">
        <f>IF(O205="zákl. přenesená",K205,0)</f>
        <v>0</v>
      </c>
      <c r="BH205" s="145">
        <f>IF(O205="sníž. přenesená",K205,0)</f>
        <v>0</v>
      </c>
      <c r="BI205" s="145">
        <f>IF(O205="nulová",K205,0)</f>
        <v>0</v>
      </c>
      <c r="BJ205" s="14" t="s">
        <v>85</v>
      </c>
      <c r="BK205" s="145">
        <f>ROUND(P205*H205,2)</f>
        <v>0</v>
      </c>
      <c r="BL205" s="14" t="s">
        <v>142</v>
      </c>
      <c r="BM205" s="144" t="s">
        <v>280</v>
      </c>
    </row>
    <row r="206" spans="2:65" s="1" customFormat="1" ht="19.5">
      <c r="B206" s="29"/>
      <c r="D206" s="146" t="s">
        <v>144</v>
      </c>
      <c r="F206" s="147" t="s">
        <v>281</v>
      </c>
      <c r="I206" s="148"/>
      <c r="J206" s="148"/>
      <c r="M206" s="29"/>
      <c r="N206" s="149"/>
      <c r="X206" s="53"/>
      <c r="AT206" s="14" t="s">
        <v>144</v>
      </c>
      <c r="AU206" s="14" t="s">
        <v>87</v>
      </c>
    </row>
    <row r="207" spans="2:65" s="1" customFormat="1" ht="24.2" customHeight="1">
      <c r="B207" s="29"/>
      <c r="C207" s="132" t="s">
        <v>282</v>
      </c>
      <c r="D207" s="132" t="s">
        <v>137</v>
      </c>
      <c r="E207" s="133" t="s">
        <v>283</v>
      </c>
      <c r="F207" s="134" t="s">
        <v>284</v>
      </c>
      <c r="G207" s="135" t="s">
        <v>140</v>
      </c>
      <c r="H207" s="136">
        <v>703.5</v>
      </c>
      <c r="I207" s="137"/>
      <c r="J207" s="137"/>
      <c r="K207" s="138">
        <f>ROUND(P207*H207,2)</f>
        <v>0</v>
      </c>
      <c r="L207" s="134" t="s">
        <v>191</v>
      </c>
      <c r="M207" s="29"/>
      <c r="N207" s="139" t="s">
        <v>1</v>
      </c>
      <c r="O207" s="140" t="s">
        <v>40</v>
      </c>
      <c r="P207" s="141">
        <f>I207+J207</f>
        <v>0</v>
      </c>
      <c r="Q207" s="141">
        <f>ROUND(I207*H207,2)</f>
        <v>0</v>
      </c>
      <c r="R207" s="141">
        <f>ROUND(J207*H207,2)</f>
        <v>0</v>
      </c>
      <c r="T207" s="142">
        <f>S207*H207</f>
        <v>0</v>
      </c>
      <c r="U207" s="142">
        <v>0</v>
      </c>
      <c r="V207" s="142">
        <f>U207*H207</f>
        <v>0</v>
      </c>
      <c r="W207" s="142">
        <v>0</v>
      </c>
      <c r="X207" s="143">
        <f>W207*H207</f>
        <v>0</v>
      </c>
      <c r="AR207" s="144" t="s">
        <v>142</v>
      </c>
      <c r="AT207" s="144" t="s">
        <v>137</v>
      </c>
      <c r="AU207" s="144" t="s">
        <v>87</v>
      </c>
      <c r="AY207" s="14" t="s">
        <v>135</v>
      </c>
      <c r="BE207" s="145">
        <f>IF(O207="základní",K207,0)</f>
        <v>0</v>
      </c>
      <c r="BF207" s="145">
        <f>IF(O207="snížená",K207,0)</f>
        <v>0</v>
      </c>
      <c r="BG207" s="145">
        <f>IF(O207="zákl. přenesená",K207,0)</f>
        <v>0</v>
      </c>
      <c r="BH207" s="145">
        <f>IF(O207="sníž. přenesená",K207,0)</f>
        <v>0</v>
      </c>
      <c r="BI207" s="145">
        <f>IF(O207="nulová",K207,0)</f>
        <v>0</v>
      </c>
      <c r="BJ207" s="14" t="s">
        <v>85</v>
      </c>
      <c r="BK207" s="145">
        <f>ROUND(P207*H207,2)</f>
        <v>0</v>
      </c>
      <c r="BL207" s="14" t="s">
        <v>142</v>
      </c>
      <c r="BM207" s="144" t="s">
        <v>285</v>
      </c>
    </row>
    <row r="208" spans="2:65" s="1" customFormat="1" ht="19.5">
      <c r="B208" s="29"/>
      <c r="D208" s="146" t="s">
        <v>144</v>
      </c>
      <c r="F208" s="147" t="s">
        <v>286</v>
      </c>
      <c r="I208" s="148"/>
      <c r="J208" s="148"/>
      <c r="M208" s="29"/>
      <c r="N208" s="149"/>
      <c r="X208" s="53"/>
      <c r="AT208" s="14" t="s">
        <v>144</v>
      </c>
      <c r="AU208" s="14" t="s">
        <v>87</v>
      </c>
    </row>
    <row r="209" spans="2:65" s="1" customFormat="1" ht="24.2" customHeight="1">
      <c r="B209" s="29"/>
      <c r="C209" s="132" t="s">
        <v>287</v>
      </c>
      <c r="D209" s="132" t="s">
        <v>137</v>
      </c>
      <c r="E209" s="133" t="s">
        <v>288</v>
      </c>
      <c r="F209" s="134" t="s">
        <v>289</v>
      </c>
      <c r="G209" s="135" t="s">
        <v>140</v>
      </c>
      <c r="H209" s="136">
        <v>171.6</v>
      </c>
      <c r="I209" s="137"/>
      <c r="J209" s="137"/>
      <c r="K209" s="138">
        <f>ROUND(P209*H209,2)</f>
        <v>0</v>
      </c>
      <c r="L209" s="134" t="s">
        <v>191</v>
      </c>
      <c r="M209" s="29"/>
      <c r="N209" s="139" t="s">
        <v>1</v>
      </c>
      <c r="O209" s="140" t="s">
        <v>40</v>
      </c>
      <c r="P209" s="141">
        <f>I209+J209</f>
        <v>0</v>
      </c>
      <c r="Q209" s="141">
        <f>ROUND(I209*H209,2)</f>
        <v>0</v>
      </c>
      <c r="R209" s="141">
        <f>ROUND(J209*H209,2)</f>
        <v>0</v>
      </c>
      <c r="T209" s="142">
        <f>S209*H209</f>
        <v>0</v>
      </c>
      <c r="U209" s="142">
        <v>0</v>
      </c>
      <c r="V209" s="142">
        <f>U209*H209</f>
        <v>0</v>
      </c>
      <c r="W209" s="142">
        <v>0</v>
      </c>
      <c r="X209" s="143">
        <f>W209*H209</f>
        <v>0</v>
      </c>
      <c r="AR209" s="144" t="s">
        <v>142</v>
      </c>
      <c r="AT209" s="144" t="s">
        <v>137</v>
      </c>
      <c r="AU209" s="144" t="s">
        <v>87</v>
      </c>
      <c r="AY209" s="14" t="s">
        <v>135</v>
      </c>
      <c r="BE209" s="145">
        <f>IF(O209="základní",K209,0)</f>
        <v>0</v>
      </c>
      <c r="BF209" s="145">
        <f>IF(O209="snížená",K209,0)</f>
        <v>0</v>
      </c>
      <c r="BG209" s="145">
        <f>IF(O209="zákl. přenesená",K209,0)</f>
        <v>0</v>
      </c>
      <c r="BH209" s="145">
        <f>IF(O209="sníž. přenesená",K209,0)</f>
        <v>0</v>
      </c>
      <c r="BI209" s="145">
        <f>IF(O209="nulová",K209,0)</f>
        <v>0</v>
      </c>
      <c r="BJ209" s="14" t="s">
        <v>85</v>
      </c>
      <c r="BK209" s="145">
        <f>ROUND(P209*H209,2)</f>
        <v>0</v>
      </c>
      <c r="BL209" s="14" t="s">
        <v>142</v>
      </c>
      <c r="BM209" s="144" t="s">
        <v>290</v>
      </c>
    </row>
    <row r="210" spans="2:65" s="1" customFormat="1" ht="29.25">
      <c r="B210" s="29"/>
      <c r="D210" s="146" t="s">
        <v>144</v>
      </c>
      <c r="F210" s="147" t="s">
        <v>291</v>
      </c>
      <c r="I210" s="148"/>
      <c r="J210" s="148"/>
      <c r="M210" s="29"/>
      <c r="N210" s="149"/>
      <c r="X210" s="53"/>
      <c r="AT210" s="14" t="s">
        <v>144</v>
      </c>
      <c r="AU210" s="14" t="s">
        <v>87</v>
      </c>
    </row>
    <row r="211" spans="2:65" s="1" customFormat="1" ht="19.5">
      <c r="B211" s="29"/>
      <c r="D211" s="146" t="s">
        <v>159</v>
      </c>
      <c r="F211" s="152" t="s">
        <v>292</v>
      </c>
      <c r="I211" s="148"/>
      <c r="J211" s="148"/>
      <c r="M211" s="29"/>
      <c r="N211" s="149"/>
      <c r="X211" s="53"/>
      <c r="AT211" s="14" t="s">
        <v>159</v>
      </c>
      <c r="AU211" s="14" t="s">
        <v>87</v>
      </c>
    </row>
    <row r="212" spans="2:65" s="1" customFormat="1" ht="24.2" customHeight="1">
      <c r="B212" s="29"/>
      <c r="C212" s="132" t="s">
        <v>293</v>
      </c>
      <c r="D212" s="132" t="s">
        <v>137</v>
      </c>
      <c r="E212" s="133" t="s">
        <v>294</v>
      </c>
      <c r="F212" s="134" t="s">
        <v>295</v>
      </c>
      <c r="G212" s="135" t="s">
        <v>140</v>
      </c>
      <c r="H212" s="136">
        <v>171.6</v>
      </c>
      <c r="I212" s="137"/>
      <c r="J212" s="137"/>
      <c r="K212" s="138">
        <f>ROUND(P212*H212,2)</f>
        <v>0</v>
      </c>
      <c r="L212" s="134" t="s">
        <v>141</v>
      </c>
      <c r="M212" s="29"/>
      <c r="N212" s="139" t="s">
        <v>1</v>
      </c>
      <c r="O212" s="140" t="s">
        <v>40</v>
      </c>
      <c r="P212" s="141">
        <f>I212+J212</f>
        <v>0</v>
      </c>
      <c r="Q212" s="141">
        <f>ROUND(I212*H212,2)</f>
        <v>0</v>
      </c>
      <c r="R212" s="141">
        <f>ROUND(J212*H212,2)</f>
        <v>0</v>
      </c>
      <c r="T212" s="142">
        <f>S212*H212</f>
        <v>0</v>
      </c>
      <c r="U212" s="142">
        <v>0</v>
      </c>
      <c r="V212" s="142">
        <f>U212*H212</f>
        <v>0</v>
      </c>
      <c r="W212" s="142">
        <v>0</v>
      </c>
      <c r="X212" s="143">
        <f>W212*H212</f>
        <v>0</v>
      </c>
      <c r="AR212" s="144" t="s">
        <v>142</v>
      </c>
      <c r="AT212" s="144" t="s">
        <v>137</v>
      </c>
      <c r="AU212" s="144" t="s">
        <v>87</v>
      </c>
      <c r="AY212" s="14" t="s">
        <v>135</v>
      </c>
      <c r="BE212" s="145">
        <f>IF(O212="základní",K212,0)</f>
        <v>0</v>
      </c>
      <c r="BF212" s="145">
        <f>IF(O212="snížená",K212,0)</f>
        <v>0</v>
      </c>
      <c r="BG212" s="145">
        <f>IF(O212="zákl. přenesená",K212,0)</f>
        <v>0</v>
      </c>
      <c r="BH212" s="145">
        <f>IF(O212="sníž. přenesená",K212,0)</f>
        <v>0</v>
      </c>
      <c r="BI212" s="145">
        <f>IF(O212="nulová",K212,0)</f>
        <v>0</v>
      </c>
      <c r="BJ212" s="14" t="s">
        <v>85</v>
      </c>
      <c r="BK212" s="145">
        <f>ROUND(P212*H212,2)</f>
        <v>0</v>
      </c>
      <c r="BL212" s="14" t="s">
        <v>142</v>
      </c>
      <c r="BM212" s="144" t="s">
        <v>296</v>
      </c>
    </row>
    <row r="213" spans="2:65" s="1" customFormat="1" ht="19.5">
      <c r="B213" s="29"/>
      <c r="D213" s="146" t="s">
        <v>144</v>
      </c>
      <c r="F213" s="147" t="s">
        <v>297</v>
      </c>
      <c r="I213" s="148"/>
      <c r="J213" s="148"/>
      <c r="M213" s="29"/>
      <c r="N213" s="149"/>
      <c r="X213" s="53"/>
      <c r="AT213" s="14" t="s">
        <v>144</v>
      </c>
      <c r="AU213" s="14" t="s">
        <v>87</v>
      </c>
    </row>
    <row r="214" spans="2:65" s="1" customFormat="1" ht="11.25">
      <c r="B214" s="29"/>
      <c r="D214" s="150" t="s">
        <v>146</v>
      </c>
      <c r="F214" s="151" t="s">
        <v>298</v>
      </c>
      <c r="I214" s="148"/>
      <c r="J214" s="148"/>
      <c r="M214" s="29"/>
      <c r="N214" s="149"/>
      <c r="X214" s="53"/>
      <c r="AT214" s="14" t="s">
        <v>146</v>
      </c>
      <c r="AU214" s="14" t="s">
        <v>87</v>
      </c>
    </row>
    <row r="215" spans="2:65" s="1" customFormat="1" ht="24.2" customHeight="1">
      <c r="B215" s="29"/>
      <c r="C215" s="132" t="s">
        <v>299</v>
      </c>
      <c r="D215" s="132" t="s">
        <v>137</v>
      </c>
      <c r="E215" s="133" t="s">
        <v>300</v>
      </c>
      <c r="F215" s="134" t="s">
        <v>301</v>
      </c>
      <c r="G215" s="135" t="s">
        <v>140</v>
      </c>
      <c r="H215" s="136">
        <v>288.5</v>
      </c>
      <c r="I215" s="137"/>
      <c r="J215" s="137"/>
      <c r="K215" s="138">
        <f>ROUND(P215*H215,2)</f>
        <v>0</v>
      </c>
      <c r="L215" s="134" t="s">
        <v>141</v>
      </c>
      <c r="M215" s="29"/>
      <c r="N215" s="139" t="s">
        <v>1</v>
      </c>
      <c r="O215" s="140" t="s">
        <v>40</v>
      </c>
      <c r="P215" s="141">
        <f>I215+J215</f>
        <v>0</v>
      </c>
      <c r="Q215" s="141">
        <f>ROUND(I215*H215,2)</f>
        <v>0</v>
      </c>
      <c r="R215" s="141">
        <f>ROUND(J215*H215,2)</f>
        <v>0</v>
      </c>
      <c r="T215" s="142">
        <f>S215*H215</f>
        <v>0</v>
      </c>
      <c r="U215" s="142">
        <v>0</v>
      </c>
      <c r="V215" s="142">
        <f>U215*H215</f>
        <v>0</v>
      </c>
      <c r="W215" s="142">
        <v>0</v>
      </c>
      <c r="X215" s="143">
        <f>W215*H215</f>
        <v>0</v>
      </c>
      <c r="AR215" s="144" t="s">
        <v>142</v>
      </c>
      <c r="AT215" s="144" t="s">
        <v>137</v>
      </c>
      <c r="AU215" s="144" t="s">
        <v>87</v>
      </c>
      <c r="AY215" s="14" t="s">
        <v>135</v>
      </c>
      <c r="BE215" s="145">
        <f>IF(O215="základní",K215,0)</f>
        <v>0</v>
      </c>
      <c r="BF215" s="145">
        <f>IF(O215="snížená",K215,0)</f>
        <v>0</v>
      </c>
      <c r="BG215" s="145">
        <f>IF(O215="zákl. přenesená",K215,0)</f>
        <v>0</v>
      </c>
      <c r="BH215" s="145">
        <f>IF(O215="sníž. přenesená",K215,0)</f>
        <v>0</v>
      </c>
      <c r="BI215" s="145">
        <f>IF(O215="nulová",K215,0)</f>
        <v>0</v>
      </c>
      <c r="BJ215" s="14" t="s">
        <v>85</v>
      </c>
      <c r="BK215" s="145">
        <f>ROUND(P215*H215,2)</f>
        <v>0</v>
      </c>
      <c r="BL215" s="14" t="s">
        <v>142</v>
      </c>
      <c r="BM215" s="144" t="s">
        <v>302</v>
      </c>
    </row>
    <row r="216" spans="2:65" s="1" customFormat="1" ht="19.5">
      <c r="B216" s="29"/>
      <c r="D216" s="146" t="s">
        <v>144</v>
      </c>
      <c r="F216" s="147" t="s">
        <v>303</v>
      </c>
      <c r="I216" s="148"/>
      <c r="J216" s="148"/>
      <c r="M216" s="29"/>
      <c r="N216" s="149"/>
      <c r="X216" s="53"/>
      <c r="AT216" s="14" t="s">
        <v>144</v>
      </c>
      <c r="AU216" s="14" t="s">
        <v>87</v>
      </c>
    </row>
    <row r="217" spans="2:65" s="1" customFormat="1" ht="11.25">
      <c r="B217" s="29"/>
      <c r="D217" s="150" t="s">
        <v>146</v>
      </c>
      <c r="F217" s="151" t="s">
        <v>304</v>
      </c>
      <c r="I217" s="148"/>
      <c r="J217" s="148"/>
      <c r="M217" s="29"/>
      <c r="N217" s="149"/>
      <c r="X217" s="53"/>
      <c r="AT217" s="14" t="s">
        <v>146</v>
      </c>
      <c r="AU217" s="14" t="s">
        <v>87</v>
      </c>
    </row>
    <row r="218" spans="2:65" s="1" customFormat="1" ht="24.2" customHeight="1">
      <c r="B218" s="29"/>
      <c r="C218" s="132" t="s">
        <v>305</v>
      </c>
      <c r="D218" s="132" t="s">
        <v>137</v>
      </c>
      <c r="E218" s="133" t="s">
        <v>306</v>
      </c>
      <c r="F218" s="134" t="s">
        <v>307</v>
      </c>
      <c r="G218" s="135" t="s">
        <v>140</v>
      </c>
      <c r="H218" s="136">
        <v>288.5</v>
      </c>
      <c r="I218" s="137"/>
      <c r="J218" s="137"/>
      <c r="K218" s="138">
        <f>ROUND(P218*H218,2)</f>
        <v>0</v>
      </c>
      <c r="L218" s="134" t="s">
        <v>191</v>
      </c>
      <c r="M218" s="29"/>
      <c r="N218" s="139" t="s">
        <v>1</v>
      </c>
      <c r="O218" s="140" t="s">
        <v>40</v>
      </c>
      <c r="P218" s="141">
        <f>I218+J218</f>
        <v>0</v>
      </c>
      <c r="Q218" s="141">
        <f>ROUND(I218*H218,2)</f>
        <v>0</v>
      </c>
      <c r="R218" s="141">
        <f>ROUND(J218*H218,2)</f>
        <v>0</v>
      </c>
      <c r="T218" s="142">
        <f>S218*H218</f>
        <v>0</v>
      </c>
      <c r="U218" s="142">
        <v>0</v>
      </c>
      <c r="V218" s="142">
        <f>U218*H218</f>
        <v>0</v>
      </c>
      <c r="W218" s="142">
        <v>0</v>
      </c>
      <c r="X218" s="143">
        <f>W218*H218</f>
        <v>0</v>
      </c>
      <c r="AR218" s="144" t="s">
        <v>142</v>
      </c>
      <c r="AT218" s="144" t="s">
        <v>137</v>
      </c>
      <c r="AU218" s="144" t="s">
        <v>87</v>
      </c>
      <c r="AY218" s="14" t="s">
        <v>135</v>
      </c>
      <c r="BE218" s="145">
        <f>IF(O218="základní",K218,0)</f>
        <v>0</v>
      </c>
      <c r="BF218" s="145">
        <f>IF(O218="snížená",K218,0)</f>
        <v>0</v>
      </c>
      <c r="BG218" s="145">
        <f>IF(O218="zákl. přenesená",K218,0)</f>
        <v>0</v>
      </c>
      <c r="BH218" s="145">
        <f>IF(O218="sníž. přenesená",K218,0)</f>
        <v>0</v>
      </c>
      <c r="BI218" s="145">
        <f>IF(O218="nulová",K218,0)</f>
        <v>0</v>
      </c>
      <c r="BJ218" s="14" t="s">
        <v>85</v>
      </c>
      <c r="BK218" s="145">
        <f>ROUND(P218*H218,2)</f>
        <v>0</v>
      </c>
      <c r="BL218" s="14" t="s">
        <v>142</v>
      </c>
      <c r="BM218" s="144" t="s">
        <v>308</v>
      </c>
    </row>
    <row r="219" spans="2:65" s="1" customFormat="1" ht="29.25">
      <c r="B219" s="29"/>
      <c r="D219" s="146" t="s">
        <v>144</v>
      </c>
      <c r="F219" s="147" t="s">
        <v>309</v>
      </c>
      <c r="I219" s="148"/>
      <c r="J219" s="148"/>
      <c r="M219" s="29"/>
      <c r="N219" s="149"/>
      <c r="X219" s="53"/>
      <c r="AT219" s="14" t="s">
        <v>144</v>
      </c>
      <c r="AU219" s="14" t="s">
        <v>87</v>
      </c>
    </row>
    <row r="220" spans="2:65" s="1" customFormat="1" ht="24.2" customHeight="1">
      <c r="B220" s="29"/>
      <c r="C220" s="160" t="s">
        <v>310</v>
      </c>
      <c r="D220" s="160" t="s">
        <v>311</v>
      </c>
      <c r="E220" s="161" t="s">
        <v>312</v>
      </c>
      <c r="F220" s="162" t="s">
        <v>313</v>
      </c>
      <c r="G220" s="163" t="s">
        <v>314</v>
      </c>
      <c r="H220" s="164">
        <v>16.905000000000001</v>
      </c>
      <c r="I220" s="165"/>
      <c r="J220" s="166"/>
      <c r="K220" s="167">
        <f>ROUND(P220*H220,2)</f>
        <v>0</v>
      </c>
      <c r="L220" s="162" t="s">
        <v>191</v>
      </c>
      <c r="M220" s="168"/>
      <c r="N220" s="169" t="s">
        <v>1</v>
      </c>
      <c r="O220" s="140" t="s">
        <v>40</v>
      </c>
      <c r="P220" s="141">
        <f>I220+J220</f>
        <v>0</v>
      </c>
      <c r="Q220" s="141">
        <f>ROUND(I220*H220,2)</f>
        <v>0</v>
      </c>
      <c r="R220" s="141">
        <f>ROUND(J220*H220,2)</f>
        <v>0</v>
      </c>
      <c r="T220" s="142">
        <f>S220*H220</f>
        <v>0</v>
      </c>
      <c r="U220" s="142">
        <v>1E-3</v>
      </c>
      <c r="V220" s="142">
        <f>U220*H220</f>
        <v>1.6905E-2</v>
      </c>
      <c r="W220" s="142">
        <v>0</v>
      </c>
      <c r="X220" s="143">
        <f>W220*H220</f>
        <v>0</v>
      </c>
      <c r="AR220" s="144" t="s">
        <v>188</v>
      </c>
      <c r="AT220" s="144" t="s">
        <v>311</v>
      </c>
      <c r="AU220" s="144" t="s">
        <v>87</v>
      </c>
      <c r="AY220" s="14" t="s">
        <v>135</v>
      </c>
      <c r="BE220" s="145">
        <f>IF(O220="základní",K220,0)</f>
        <v>0</v>
      </c>
      <c r="BF220" s="145">
        <f>IF(O220="snížená",K220,0)</f>
        <v>0</v>
      </c>
      <c r="BG220" s="145">
        <f>IF(O220="zákl. přenesená",K220,0)</f>
        <v>0</v>
      </c>
      <c r="BH220" s="145">
        <f>IF(O220="sníž. přenesená",K220,0)</f>
        <v>0</v>
      </c>
      <c r="BI220" s="145">
        <f>IF(O220="nulová",K220,0)</f>
        <v>0</v>
      </c>
      <c r="BJ220" s="14" t="s">
        <v>85</v>
      </c>
      <c r="BK220" s="145">
        <f>ROUND(P220*H220,2)</f>
        <v>0</v>
      </c>
      <c r="BL220" s="14" t="s">
        <v>142</v>
      </c>
      <c r="BM220" s="144" t="s">
        <v>315</v>
      </c>
    </row>
    <row r="221" spans="2:65" s="1" customFormat="1" ht="11.25">
      <c r="B221" s="29"/>
      <c r="D221" s="146" t="s">
        <v>144</v>
      </c>
      <c r="F221" s="147" t="s">
        <v>313</v>
      </c>
      <c r="I221" s="148"/>
      <c r="J221" s="148"/>
      <c r="M221" s="29"/>
      <c r="N221" s="149"/>
      <c r="X221" s="53"/>
      <c r="AT221" s="14" t="s">
        <v>144</v>
      </c>
      <c r="AU221" s="14" t="s">
        <v>87</v>
      </c>
    </row>
    <row r="222" spans="2:65" s="12" customFormat="1" ht="11.25">
      <c r="B222" s="153"/>
      <c r="D222" s="146" t="s">
        <v>186</v>
      </c>
      <c r="E222" s="154" t="s">
        <v>1</v>
      </c>
      <c r="F222" s="155" t="s">
        <v>316</v>
      </c>
      <c r="H222" s="156">
        <v>16.905000000000001</v>
      </c>
      <c r="I222" s="157"/>
      <c r="J222" s="157"/>
      <c r="M222" s="153"/>
      <c r="N222" s="158"/>
      <c r="X222" s="159"/>
      <c r="AT222" s="154" t="s">
        <v>186</v>
      </c>
      <c r="AU222" s="154" t="s">
        <v>87</v>
      </c>
      <c r="AV222" s="12" t="s">
        <v>87</v>
      </c>
      <c r="AW222" s="12" t="s">
        <v>5</v>
      </c>
      <c r="AX222" s="12" t="s">
        <v>85</v>
      </c>
      <c r="AY222" s="154" t="s">
        <v>135</v>
      </c>
    </row>
    <row r="223" spans="2:65" s="1" customFormat="1" ht="24.2" customHeight="1">
      <c r="B223" s="29"/>
      <c r="C223" s="160" t="s">
        <v>317</v>
      </c>
      <c r="D223" s="160" t="s">
        <v>311</v>
      </c>
      <c r="E223" s="161" t="s">
        <v>318</v>
      </c>
      <c r="F223" s="162" t="s">
        <v>319</v>
      </c>
      <c r="G223" s="163" t="s">
        <v>255</v>
      </c>
      <c r="H223" s="164">
        <v>73.599999999999994</v>
      </c>
      <c r="I223" s="165"/>
      <c r="J223" s="166"/>
      <c r="K223" s="167">
        <f>ROUND(P223*H223,2)</f>
        <v>0</v>
      </c>
      <c r="L223" s="162" t="s">
        <v>191</v>
      </c>
      <c r="M223" s="168"/>
      <c r="N223" s="169" t="s">
        <v>1</v>
      </c>
      <c r="O223" s="140" t="s">
        <v>40</v>
      </c>
      <c r="P223" s="141">
        <f>I223+J223</f>
        <v>0</v>
      </c>
      <c r="Q223" s="141">
        <f>ROUND(I223*H223,2)</f>
        <v>0</v>
      </c>
      <c r="R223" s="141">
        <f>ROUND(J223*H223,2)</f>
        <v>0</v>
      </c>
      <c r="T223" s="142">
        <f>S223*H223</f>
        <v>0</v>
      </c>
      <c r="U223" s="142">
        <v>1</v>
      </c>
      <c r="V223" s="142">
        <f>U223*H223</f>
        <v>73.599999999999994</v>
      </c>
      <c r="W223" s="142">
        <v>0</v>
      </c>
      <c r="X223" s="143">
        <f>W223*H223</f>
        <v>0</v>
      </c>
      <c r="AR223" s="144" t="s">
        <v>188</v>
      </c>
      <c r="AT223" s="144" t="s">
        <v>311</v>
      </c>
      <c r="AU223" s="144" t="s">
        <v>87</v>
      </c>
      <c r="AY223" s="14" t="s">
        <v>135</v>
      </c>
      <c r="BE223" s="145">
        <f>IF(O223="základní",K223,0)</f>
        <v>0</v>
      </c>
      <c r="BF223" s="145">
        <f>IF(O223="snížená",K223,0)</f>
        <v>0</v>
      </c>
      <c r="BG223" s="145">
        <f>IF(O223="zákl. přenesená",K223,0)</f>
        <v>0</v>
      </c>
      <c r="BH223" s="145">
        <f>IF(O223="sníž. přenesená",K223,0)</f>
        <v>0</v>
      </c>
      <c r="BI223" s="145">
        <f>IF(O223="nulová",K223,0)</f>
        <v>0</v>
      </c>
      <c r="BJ223" s="14" t="s">
        <v>85</v>
      </c>
      <c r="BK223" s="145">
        <f>ROUND(P223*H223,2)</f>
        <v>0</v>
      </c>
      <c r="BL223" s="14" t="s">
        <v>142</v>
      </c>
      <c r="BM223" s="144" t="s">
        <v>320</v>
      </c>
    </row>
    <row r="224" spans="2:65" s="1" customFormat="1" ht="11.25">
      <c r="B224" s="29"/>
      <c r="D224" s="146" t="s">
        <v>144</v>
      </c>
      <c r="F224" s="147" t="s">
        <v>319</v>
      </c>
      <c r="I224" s="148"/>
      <c r="J224" s="148"/>
      <c r="M224" s="29"/>
      <c r="N224" s="149"/>
      <c r="X224" s="53"/>
      <c r="AT224" s="14" t="s">
        <v>144</v>
      </c>
      <c r="AU224" s="14" t="s">
        <v>87</v>
      </c>
    </row>
    <row r="225" spans="2:65" s="1" customFormat="1" ht="19.5">
      <c r="B225" s="29"/>
      <c r="D225" s="146" t="s">
        <v>159</v>
      </c>
      <c r="F225" s="152" t="s">
        <v>321</v>
      </c>
      <c r="I225" s="148"/>
      <c r="J225" s="148"/>
      <c r="M225" s="29"/>
      <c r="N225" s="149"/>
      <c r="X225" s="53"/>
      <c r="AT225" s="14" t="s">
        <v>159</v>
      </c>
      <c r="AU225" s="14" t="s">
        <v>87</v>
      </c>
    </row>
    <row r="226" spans="2:65" s="12" customFormat="1" ht="11.25">
      <c r="B226" s="153"/>
      <c r="D226" s="146" t="s">
        <v>186</v>
      </c>
      <c r="E226" s="154" t="s">
        <v>1</v>
      </c>
      <c r="F226" s="155" t="s">
        <v>322</v>
      </c>
      <c r="H226" s="156">
        <v>73.599999999999994</v>
      </c>
      <c r="I226" s="157"/>
      <c r="J226" s="157"/>
      <c r="M226" s="153"/>
      <c r="N226" s="158"/>
      <c r="X226" s="159"/>
      <c r="AT226" s="154" t="s">
        <v>186</v>
      </c>
      <c r="AU226" s="154" t="s">
        <v>87</v>
      </c>
      <c r="AV226" s="12" t="s">
        <v>87</v>
      </c>
      <c r="AW226" s="12" t="s">
        <v>5</v>
      </c>
      <c r="AX226" s="12" t="s">
        <v>85</v>
      </c>
      <c r="AY226" s="154" t="s">
        <v>135</v>
      </c>
    </row>
    <row r="227" spans="2:65" s="1" customFormat="1" ht="24.2" customHeight="1">
      <c r="B227" s="29"/>
      <c r="C227" s="132" t="s">
        <v>323</v>
      </c>
      <c r="D227" s="132" t="s">
        <v>137</v>
      </c>
      <c r="E227" s="133" t="s">
        <v>324</v>
      </c>
      <c r="F227" s="134" t="s">
        <v>325</v>
      </c>
      <c r="G227" s="135" t="s">
        <v>140</v>
      </c>
      <c r="H227" s="136">
        <v>288.5</v>
      </c>
      <c r="I227" s="137"/>
      <c r="J227" s="137"/>
      <c r="K227" s="138">
        <f>ROUND(P227*H227,2)</f>
        <v>0</v>
      </c>
      <c r="L227" s="134" t="s">
        <v>191</v>
      </c>
      <c r="M227" s="29"/>
      <c r="N227" s="139" t="s">
        <v>1</v>
      </c>
      <c r="O227" s="140" t="s">
        <v>40</v>
      </c>
      <c r="P227" s="141">
        <f>I227+J227</f>
        <v>0</v>
      </c>
      <c r="Q227" s="141">
        <f>ROUND(I227*H227,2)</f>
        <v>0</v>
      </c>
      <c r="R227" s="141">
        <f>ROUND(J227*H227,2)</f>
        <v>0</v>
      </c>
      <c r="T227" s="142">
        <f>S227*H227</f>
        <v>0</v>
      </c>
      <c r="U227" s="142">
        <v>0</v>
      </c>
      <c r="V227" s="142">
        <f>U227*H227</f>
        <v>0</v>
      </c>
      <c r="W227" s="142">
        <v>0</v>
      </c>
      <c r="X227" s="143">
        <f>W227*H227</f>
        <v>0</v>
      </c>
      <c r="AR227" s="144" t="s">
        <v>142</v>
      </c>
      <c r="AT227" s="144" t="s">
        <v>137</v>
      </c>
      <c r="AU227" s="144" t="s">
        <v>87</v>
      </c>
      <c r="AY227" s="14" t="s">
        <v>135</v>
      </c>
      <c r="BE227" s="145">
        <f>IF(O227="základní",K227,0)</f>
        <v>0</v>
      </c>
      <c r="BF227" s="145">
        <f>IF(O227="snížená",K227,0)</f>
        <v>0</v>
      </c>
      <c r="BG227" s="145">
        <f>IF(O227="zákl. přenesená",K227,0)</f>
        <v>0</v>
      </c>
      <c r="BH227" s="145">
        <f>IF(O227="sníž. přenesená",K227,0)</f>
        <v>0</v>
      </c>
      <c r="BI227" s="145">
        <f>IF(O227="nulová",K227,0)</f>
        <v>0</v>
      </c>
      <c r="BJ227" s="14" t="s">
        <v>85</v>
      </c>
      <c r="BK227" s="145">
        <f>ROUND(P227*H227,2)</f>
        <v>0</v>
      </c>
      <c r="BL227" s="14" t="s">
        <v>142</v>
      </c>
      <c r="BM227" s="144" t="s">
        <v>326</v>
      </c>
    </row>
    <row r="228" spans="2:65" s="1" customFormat="1" ht="19.5">
      <c r="B228" s="29"/>
      <c r="D228" s="146" t="s">
        <v>144</v>
      </c>
      <c r="F228" s="147" t="s">
        <v>327</v>
      </c>
      <c r="I228" s="148"/>
      <c r="J228" s="148"/>
      <c r="M228" s="29"/>
      <c r="N228" s="149"/>
      <c r="X228" s="53"/>
      <c r="AT228" s="14" t="s">
        <v>144</v>
      </c>
      <c r="AU228" s="14" t="s">
        <v>87</v>
      </c>
    </row>
    <row r="229" spans="2:65" s="1" customFormat="1" ht="19.5">
      <c r="B229" s="29"/>
      <c r="D229" s="146" t="s">
        <v>159</v>
      </c>
      <c r="F229" s="152" t="s">
        <v>292</v>
      </c>
      <c r="I229" s="148"/>
      <c r="J229" s="148"/>
      <c r="M229" s="29"/>
      <c r="N229" s="149"/>
      <c r="X229" s="53"/>
      <c r="AT229" s="14" t="s">
        <v>159</v>
      </c>
      <c r="AU229" s="14" t="s">
        <v>87</v>
      </c>
    </row>
    <row r="230" spans="2:65" s="11" customFormat="1" ht="22.9" customHeight="1">
      <c r="B230" s="119"/>
      <c r="D230" s="120" t="s">
        <v>76</v>
      </c>
      <c r="E230" s="130" t="s">
        <v>87</v>
      </c>
      <c r="F230" s="130" t="s">
        <v>328</v>
      </c>
      <c r="I230" s="122"/>
      <c r="J230" s="122"/>
      <c r="K230" s="131">
        <f>BK230</f>
        <v>0</v>
      </c>
      <c r="M230" s="119"/>
      <c r="N230" s="124"/>
      <c r="Q230" s="125">
        <f>SUM(Q231:Q235)</f>
        <v>0</v>
      </c>
      <c r="R230" s="125">
        <f>SUM(R231:R235)</f>
        <v>0</v>
      </c>
      <c r="T230" s="126">
        <f>SUM(T231:T235)</f>
        <v>0</v>
      </c>
      <c r="V230" s="126">
        <f>SUM(V231:V235)</f>
        <v>2.0617139199999999</v>
      </c>
      <c r="X230" s="127">
        <f>SUM(X231:X235)</f>
        <v>0</v>
      </c>
      <c r="AR230" s="120" t="s">
        <v>85</v>
      </c>
      <c r="AT230" s="128" t="s">
        <v>76</v>
      </c>
      <c r="AU230" s="128" t="s">
        <v>85</v>
      </c>
      <c r="AY230" s="120" t="s">
        <v>135</v>
      </c>
      <c r="BK230" s="129">
        <f>SUM(BK231:BK235)</f>
        <v>0</v>
      </c>
    </row>
    <row r="231" spans="2:65" s="1" customFormat="1" ht="24.2" customHeight="1">
      <c r="B231" s="29"/>
      <c r="C231" s="132" t="s">
        <v>329</v>
      </c>
      <c r="D231" s="132" t="s">
        <v>137</v>
      </c>
      <c r="E231" s="133" t="s">
        <v>330</v>
      </c>
      <c r="F231" s="134" t="s">
        <v>331</v>
      </c>
      <c r="G231" s="135" t="s">
        <v>176</v>
      </c>
      <c r="H231" s="136">
        <v>0.89600000000000002</v>
      </c>
      <c r="I231" s="137"/>
      <c r="J231" s="137"/>
      <c r="K231" s="138">
        <f>ROUND(P231*H231,2)</f>
        <v>0</v>
      </c>
      <c r="L231" s="134" t="s">
        <v>141</v>
      </c>
      <c r="M231" s="29"/>
      <c r="N231" s="139" t="s">
        <v>1</v>
      </c>
      <c r="O231" s="140" t="s">
        <v>40</v>
      </c>
      <c r="P231" s="141">
        <f>I231+J231</f>
        <v>0</v>
      </c>
      <c r="Q231" s="141">
        <f>ROUND(I231*H231,2)</f>
        <v>0</v>
      </c>
      <c r="R231" s="141">
        <f>ROUND(J231*H231,2)</f>
        <v>0</v>
      </c>
      <c r="T231" s="142">
        <f>S231*H231</f>
        <v>0</v>
      </c>
      <c r="U231" s="142">
        <v>2.3010199999999998</v>
      </c>
      <c r="V231" s="142">
        <f>U231*H231</f>
        <v>2.0617139199999999</v>
      </c>
      <c r="W231" s="142">
        <v>0</v>
      </c>
      <c r="X231" s="143">
        <f>W231*H231</f>
        <v>0</v>
      </c>
      <c r="AR231" s="144" t="s">
        <v>142</v>
      </c>
      <c r="AT231" s="144" t="s">
        <v>137</v>
      </c>
      <c r="AU231" s="144" t="s">
        <v>87</v>
      </c>
      <c r="AY231" s="14" t="s">
        <v>135</v>
      </c>
      <c r="BE231" s="145">
        <f>IF(O231="základní",K231,0)</f>
        <v>0</v>
      </c>
      <c r="BF231" s="145">
        <f>IF(O231="snížená",K231,0)</f>
        <v>0</v>
      </c>
      <c r="BG231" s="145">
        <f>IF(O231="zákl. přenesená",K231,0)</f>
        <v>0</v>
      </c>
      <c r="BH231" s="145">
        <f>IF(O231="sníž. přenesená",K231,0)</f>
        <v>0</v>
      </c>
      <c r="BI231" s="145">
        <f>IF(O231="nulová",K231,0)</f>
        <v>0</v>
      </c>
      <c r="BJ231" s="14" t="s">
        <v>85</v>
      </c>
      <c r="BK231" s="145">
        <f>ROUND(P231*H231,2)</f>
        <v>0</v>
      </c>
      <c r="BL231" s="14" t="s">
        <v>142</v>
      </c>
      <c r="BM231" s="144" t="s">
        <v>332</v>
      </c>
    </row>
    <row r="232" spans="2:65" s="1" customFormat="1" ht="19.5">
      <c r="B232" s="29"/>
      <c r="D232" s="146" t="s">
        <v>144</v>
      </c>
      <c r="F232" s="147" t="s">
        <v>333</v>
      </c>
      <c r="I232" s="148"/>
      <c r="J232" s="148"/>
      <c r="M232" s="29"/>
      <c r="N232" s="149"/>
      <c r="X232" s="53"/>
      <c r="AT232" s="14" t="s">
        <v>144</v>
      </c>
      <c r="AU232" s="14" t="s">
        <v>87</v>
      </c>
    </row>
    <row r="233" spans="2:65" s="1" customFormat="1" ht="11.25">
      <c r="B233" s="29"/>
      <c r="D233" s="150" t="s">
        <v>146</v>
      </c>
      <c r="F233" s="151" t="s">
        <v>334</v>
      </c>
      <c r="I233" s="148"/>
      <c r="J233" s="148"/>
      <c r="M233" s="29"/>
      <c r="N233" s="149"/>
      <c r="X233" s="53"/>
      <c r="AT233" s="14" t="s">
        <v>146</v>
      </c>
      <c r="AU233" s="14" t="s">
        <v>87</v>
      </c>
    </row>
    <row r="234" spans="2:65" s="1" customFormat="1" ht="19.5">
      <c r="B234" s="29"/>
      <c r="D234" s="146" t="s">
        <v>159</v>
      </c>
      <c r="F234" s="152" t="s">
        <v>335</v>
      </c>
      <c r="I234" s="148"/>
      <c r="J234" s="148"/>
      <c r="M234" s="29"/>
      <c r="N234" s="149"/>
      <c r="X234" s="53"/>
      <c r="AT234" s="14" t="s">
        <v>159</v>
      </c>
      <c r="AU234" s="14" t="s">
        <v>87</v>
      </c>
    </row>
    <row r="235" spans="2:65" s="12" customFormat="1" ht="11.25">
      <c r="B235" s="153"/>
      <c r="D235" s="146" t="s">
        <v>186</v>
      </c>
      <c r="E235" s="154" t="s">
        <v>1</v>
      </c>
      <c r="F235" s="155" t="s">
        <v>336</v>
      </c>
      <c r="H235" s="156">
        <v>0.89600000000000002</v>
      </c>
      <c r="I235" s="157"/>
      <c r="J235" s="157"/>
      <c r="M235" s="153"/>
      <c r="N235" s="158"/>
      <c r="X235" s="159"/>
      <c r="AT235" s="154" t="s">
        <v>186</v>
      </c>
      <c r="AU235" s="154" t="s">
        <v>87</v>
      </c>
      <c r="AV235" s="12" t="s">
        <v>87</v>
      </c>
      <c r="AW235" s="12" t="s">
        <v>5</v>
      </c>
      <c r="AX235" s="12" t="s">
        <v>85</v>
      </c>
      <c r="AY235" s="154" t="s">
        <v>135</v>
      </c>
    </row>
    <row r="236" spans="2:65" s="11" customFormat="1" ht="22.9" customHeight="1">
      <c r="B236" s="119"/>
      <c r="D236" s="120" t="s">
        <v>76</v>
      </c>
      <c r="E236" s="130" t="s">
        <v>142</v>
      </c>
      <c r="F236" s="130" t="s">
        <v>337</v>
      </c>
      <c r="I236" s="122"/>
      <c r="J236" s="122"/>
      <c r="K236" s="131">
        <f>BK236</f>
        <v>0</v>
      </c>
      <c r="M236" s="119"/>
      <c r="N236" s="124"/>
      <c r="Q236" s="125">
        <f>SUM(Q237:Q244)</f>
        <v>0</v>
      </c>
      <c r="R236" s="125">
        <f>SUM(R237:R244)</f>
        <v>0</v>
      </c>
      <c r="T236" s="126">
        <f>SUM(T237:T244)</f>
        <v>0</v>
      </c>
      <c r="V236" s="126">
        <f>SUM(V237:V244)</f>
        <v>15.237035000000001</v>
      </c>
      <c r="X236" s="127">
        <f>SUM(X237:X244)</f>
        <v>0</v>
      </c>
      <c r="AR236" s="120" t="s">
        <v>85</v>
      </c>
      <c r="AT236" s="128" t="s">
        <v>76</v>
      </c>
      <c r="AU236" s="128" t="s">
        <v>85</v>
      </c>
      <c r="AY236" s="120" t="s">
        <v>135</v>
      </c>
      <c r="BK236" s="129">
        <f>SUM(BK237:BK244)</f>
        <v>0</v>
      </c>
    </row>
    <row r="237" spans="2:65" s="1" customFormat="1" ht="24.2" customHeight="1">
      <c r="B237" s="29"/>
      <c r="C237" s="132" t="s">
        <v>338</v>
      </c>
      <c r="D237" s="132" t="s">
        <v>137</v>
      </c>
      <c r="E237" s="133" t="s">
        <v>339</v>
      </c>
      <c r="F237" s="134" t="s">
        <v>340</v>
      </c>
      <c r="G237" s="135" t="s">
        <v>176</v>
      </c>
      <c r="H237" s="136">
        <v>3.0750000000000002</v>
      </c>
      <c r="I237" s="137"/>
      <c r="J237" s="137"/>
      <c r="K237" s="138">
        <f>ROUND(P237*H237,2)</f>
        <v>0</v>
      </c>
      <c r="L237" s="134" t="s">
        <v>141</v>
      </c>
      <c r="M237" s="29"/>
      <c r="N237" s="139" t="s">
        <v>1</v>
      </c>
      <c r="O237" s="140" t="s">
        <v>40</v>
      </c>
      <c r="P237" s="141">
        <f>I237+J237</f>
        <v>0</v>
      </c>
      <c r="Q237" s="141">
        <f>ROUND(I237*H237,2)</f>
        <v>0</v>
      </c>
      <c r="R237" s="141">
        <f>ROUND(J237*H237,2)</f>
        <v>0</v>
      </c>
      <c r="T237" s="142">
        <f>S237*H237</f>
        <v>0</v>
      </c>
      <c r="U237" s="142">
        <v>0</v>
      </c>
      <c r="V237" s="142">
        <f>U237*H237</f>
        <v>0</v>
      </c>
      <c r="W237" s="142">
        <v>0</v>
      </c>
      <c r="X237" s="143">
        <f>W237*H237</f>
        <v>0</v>
      </c>
      <c r="AR237" s="144" t="s">
        <v>142</v>
      </c>
      <c r="AT237" s="144" t="s">
        <v>137</v>
      </c>
      <c r="AU237" s="144" t="s">
        <v>87</v>
      </c>
      <c r="AY237" s="14" t="s">
        <v>135</v>
      </c>
      <c r="BE237" s="145">
        <f>IF(O237="základní",K237,0)</f>
        <v>0</v>
      </c>
      <c r="BF237" s="145">
        <f>IF(O237="snížená",K237,0)</f>
        <v>0</v>
      </c>
      <c r="BG237" s="145">
        <f>IF(O237="zákl. přenesená",K237,0)</f>
        <v>0</v>
      </c>
      <c r="BH237" s="145">
        <f>IF(O237="sníž. přenesená",K237,0)</f>
        <v>0</v>
      </c>
      <c r="BI237" s="145">
        <f>IF(O237="nulová",K237,0)</f>
        <v>0</v>
      </c>
      <c r="BJ237" s="14" t="s">
        <v>85</v>
      </c>
      <c r="BK237" s="145">
        <f>ROUND(P237*H237,2)</f>
        <v>0</v>
      </c>
      <c r="BL237" s="14" t="s">
        <v>142</v>
      </c>
      <c r="BM237" s="144" t="s">
        <v>341</v>
      </c>
    </row>
    <row r="238" spans="2:65" s="1" customFormat="1" ht="19.5">
      <c r="B238" s="29"/>
      <c r="D238" s="146" t="s">
        <v>144</v>
      </c>
      <c r="F238" s="147" t="s">
        <v>342</v>
      </c>
      <c r="I238" s="148"/>
      <c r="J238" s="148"/>
      <c r="M238" s="29"/>
      <c r="N238" s="149"/>
      <c r="X238" s="53"/>
      <c r="AT238" s="14" t="s">
        <v>144</v>
      </c>
      <c r="AU238" s="14" t="s">
        <v>87</v>
      </c>
    </row>
    <row r="239" spans="2:65" s="1" customFormat="1" ht="11.25">
      <c r="B239" s="29"/>
      <c r="D239" s="150" t="s">
        <v>146</v>
      </c>
      <c r="F239" s="151" t="s">
        <v>343</v>
      </c>
      <c r="I239" s="148"/>
      <c r="J239" s="148"/>
      <c r="M239" s="29"/>
      <c r="N239" s="149"/>
      <c r="X239" s="53"/>
      <c r="AT239" s="14" t="s">
        <v>146</v>
      </c>
      <c r="AU239" s="14" t="s">
        <v>87</v>
      </c>
    </row>
    <row r="240" spans="2:65" s="1" customFormat="1" ht="19.5">
      <c r="B240" s="29"/>
      <c r="D240" s="146" t="s">
        <v>159</v>
      </c>
      <c r="F240" s="152" t="s">
        <v>344</v>
      </c>
      <c r="I240" s="148"/>
      <c r="J240" s="148"/>
      <c r="M240" s="29"/>
      <c r="N240" s="149"/>
      <c r="X240" s="53"/>
      <c r="AT240" s="14" t="s">
        <v>159</v>
      </c>
      <c r="AU240" s="14" t="s">
        <v>87</v>
      </c>
    </row>
    <row r="241" spans="2:65" s="12" customFormat="1" ht="11.25">
      <c r="B241" s="153"/>
      <c r="D241" s="146" t="s">
        <v>186</v>
      </c>
      <c r="E241" s="154" t="s">
        <v>1</v>
      </c>
      <c r="F241" s="155" t="s">
        <v>345</v>
      </c>
      <c r="H241" s="156">
        <v>3.0750000000000002</v>
      </c>
      <c r="I241" s="157"/>
      <c r="J241" s="157"/>
      <c r="M241" s="153"/>
      <c r="N241" s="158"/>
      <c r="X241" s="159"/>
      <c r="AT241" s="154" t="s">
        <v>186</v>
      </c>
      <c r="AU241" s="154" t="s">
        <v>87</v>
      </c>
      <c r="AV241" s="12" t="s">
        <v>87</v>
      </c>
      <c r="AW241" s="12" t="s">
        <v>5</v>
      </c>
      <c r="AX241" s="12" t="s">
        <v>85</v>
      </c>
      <c r="AY241" s="154" t="s">
        <v>135</v>
      </c>
    </row>
    <row r="242" spans="2:65" s="1" customFormat="1" ht="24.2" customHeight="1">
      <c r="B242" s="29"/>
      <c r="C242" s="132" t="s">
        <v>346</v>
      </c>
      <c r="D242" s="132" t="s">
        <v>137</v>
      </c>
      <c r="E242" s="133" t="s">
        <v>347</v>
      </c>
      <c r="F242" s="134" t="s">
        <v>348</v>
      </c>
      <c r="G242" s="135" t="s">
        <v>140</v>
      </c>
      <c r="H242" s="136">
        <v>20.5</v>
      </c>
      <c r="I242" s="137"/>
      <c r="J242" s="137"/>
      <c r="K242" s="138">
        <f>ROUND(P242*H242,2)</f>
        <v>0</v>
      </c>
      <c r="L242" s="134" t="s">
        <v>141</v>
      </c>
      <c r="M242" s="29"/>
      <c r="N242" s="139" t="s">
        <v>1</v>
      </c>
      <c r="O242" s="140" t="s">
        <v>40</v>
      </c>
      <c r="P242" s="141">
        <f>I242+J242</f>
        <v>0</v>
      </c>
      <c r="Q242" s="141">
        <f>ROUND(I242*H242,2)</f>
        <v>0</v>
      </c>
      <c r="R242" s="141">
        <f>ROUND(J242*H242,2)</f>
        <v>0</v>
      </c>
      <c r="T242" s="142">
        <f>S242*H242</f>
        <v>0</v>
      </c>
      <c r="U242" s="142">
        <v>0.74326999999999999</v>
      </c>
      <c r="V242" s="142">
        <f>U242*H242</f>
        <v>15.237035000000001</v>
      </c>
      <c r="W242" s="142">
        <v>0</v>
      </c>
      <c r="X242" s="143">
        <f>W242*H242</f>
        <v>0</v>
      </c>
      <c r="AR242" s="144" t="s">
        <v>142</v>
      </c>
      <c r="AT242" s="144" t="s">
        <v>137</v>
      </c>
      <c r="AU242" s="144" t="s">
        <v>87</v>
      </c>
      <c r="AY242" s="14" t="s">
        <v>135</v>
      </c>
      <c r="BE242" s="145">
        <f>IF(O242="základní",K242,0)</f>
        <v>0</v>
      </c>
      <c r="BF242" s="145">
        <f>IF(O242="snížená",K242,0)</f>
        <v>0</v>
      </c>
      <c r="BG242" s="145">
        <f>IF(O242="zákl. přenesená",K242,0)</f>
        <v>0</v>
      </c>
      <c r="BH242" s="145">
        <f>IF(O242="sníž. přenesená",K242,0)</f>
        <v>0</v>
      </c>
      <c r="BI242" s="145">
        <f>IF(O242="nulová",K242,0)</f>
        <v>0</v>
      </c>
      <c r="BJ242" s="14" t="s">
        <v>85</v>
      </c>
      <c r="BK242" s="145">
        <f>ROUND(P242*H242,2)</f>
        <v>0</v>
      </c>
      <c r="BL242" s="14" t="s">
        <v>142</v>
      </c>
      <c r="BM242" s="144" t="s">
        <v>349</v>
      </c>
    </row>
    <row r="243" spans="2:65" s="1" customFormat="1" ht="19.5">
      <c r="B243" s="29"/>
      <c r="D243" s="146" t="s">
        <v>144</v>
      </c>
      <c r="F243" s="147" t="s">
        <v>350</v>
      </c>
      <c r="I243" s="148"/>
      <c r="J243" s="148"/>
      <c r="M243" s="29"/>
      <c r="N243" s="149"/>
      <c r="X243" s="53"/>
      <c r="AT243" s="14" t="s">
        <v>144</v>
      </c>
      <c r="AU243" s="14" t="s">
        <v>87</v>
      </c>
    </row>
    <row r="244" spans="2:65" s="1" customFormat="1" ht="11.25">
      <c r="B244" s="29"/>
      <c r="D244" s="150" t="s">
        <v>146</v>
      </c>
      <c r="F244" s="151" t="s">
        <v>351</v>
      </c>
      <c r="I244" s="148"/>
      <c r="J244" s="148"/>
      <c r="M244" s="29"/>
      <c r="N244" s="149"/>
      <c r="X244" s="53"/>
      <c r="AT244" s="14" t="s">
        <v>146</v>
      </c>
      <c r="AU244" s="14" t="s">
        <v>87</v>
      </c>
    </row>
    <row r="245" spans="2:65" s="11" customFormat="1" ht="22.9" customHeight="1">
      <c r="B245" s="119"/>
      <c r="D245" s="120" t="s">
        <v>76</v>
      </c>
      <c r="E245" s="130" t="s">
        <v>167</v>
      </c>
      <c r="F245" s="130" t="s">
        <v>352</v>
      </c>
      <c r="I245" s="122"/>
      <c r="J245" s="122"/>
      <c r="K245" s="131">
        <f>BK245</f>
        <v>0</v>
      </c>
      <c r="M245" s="119"/>
      <c r="N245" s="124"/>
      <c r="Q245" s="125">
        <f>SUM(Q246:Q331)</f>
        <v>0</v>
      </c>
      <c r="R245" s="125">
        <f>SUM(R246:R331)</f>
        <v>0</v>
      </c>
      <c r="T245" s="126">
        <f>SUM(T246:T331)</f>
        <v>0</v>
      </c>
      <c r="V245" s="126">
        <f>SUM(V246:V331)</f>
        <v>61.517730939999993</v>
      </c>
      <c r="X245" s="127">
        <f>SUM(X246:X331)</f>
        <v>0</v>
      </c>
      <c r="AR245" s="120" t="s">
        <v>85</v>
      </c>
      <c r="AT245" s="128" t="s">
        <v>76</v>
      </c>
      <c r="AU245" s="128" t="s">
        <v>85</v>
      </c>
      <c r="AY245" s="120" t="s">
        <v>135</v>
      </c>
      <c r="BK245" s="129">
        <f>SUM(BK246:BK331)</f>
        <v>0</v>
      </c>
    </row>
    <row r="246" spans="2:65" s="1" customFormat="1" ht="24">
      <c r="B246" s="29"/>
      <c r="C246" s="132" t="s">
        <v>353</v>
      </c>
      <c r="D246" s="132" t="s">
        <v>137</v>
      </c>
      <c r="E246" s="133" t="s">
        <v>354</v>
      </c>
      <c r="F246" s="134" t="s">
        <v>355</v>
      </c>
      <c r="G246" s="135" t="s">
        <v>140</v>
      </c>
      <c r="H246" s="136">
        <v>1.28</v>
      </c>
      <c r="I246" s="137"/>
      <c r="J246" s="137"/>
      <c r="K246" s="138">
        <f>ROUND(P246*H246,2)</f>
        <v>0</v>
      </c>
      <c r="L246" s="134" t="s">
        <v>141</v>
      </c>
      <c r="M246" s="29"/>
      <c r="N246" s="139" t="s">
        <v>1</v>
      </c>
      <c r="O246" s="140" t="s">
        <v>40</v>
      </c>
      <c r="P246" s="141">
        <f>I246+J246</f>
        <v>0</v>
      </c>
      <c r="Q246" s="141">
        <f>ROUND(I246*H246,2)</f>
        <v>0</v>
      </c>
      <c r="R246" s="141">
        <f>ROUND(J246*H246,2)</f>
        <v>0</v>
      </c>
      <c r="T246" s="142">
        <f>S246*H246</f>
        <v>0</v>
      </c>
      <c r="U246" s="142">
        <v>0</v>
      </c>
      <c r="V246" s="142">
        <f>U246*H246</f>
        <v>0</v>
      </c>
      <c r="W246" s="142">
        <v>0</v>
      </c>
      <c r="X246" s="143">
        <f>W246*H246</f>
        <v>0</v>
      </c>
      <c r="AR246" s="144" t="s">
        <v>142</v>
      </c>
      <c r="AT246" s="144" t="s">
        <v>137</v>
      </c>
      <c r="AU246" s="144" t="s">
        <v>87</v>
      </c>
      <c r="AY246" s="14" t="s">
        <v>135</v>
      </c>
      <c r="BE246" s="145">
        <f>IF(O246="základní",K246,0)</f>
        <v>0</v>
      </c>
      <c r="BF246" s="145">
        <f>IF(O246="snížená",K246,0)</f>
        <v>0</v>
      </c>
      <c r="BG246" s="145">
        <f>IF(O246="zákl. přenesená",K246,0)</f>
        <v>0</v>
      </c>
      <c r="BH246" s="145">
        <f>IF(O246="sníž. přenesená",K246,0)</f>
        <v>0</v>
      </c>
      <c r="BI246" s="145">
        <f>IF(O246="nulová",K246,0)</f>
        <v>0</v>
      </c>
      <c r="BJ246" s="14" t="s">
        <v>85</v>
      </c>
      <c r="BK246" s="145">
        <f>ROUND(P246*H246,2)</f>
        <v>0</v>
      </c>
      <c r="BL246" s="14" t="s">
        <v>142</v>
      </c>
      <c r="BM246" s="144" t="s">
        <v>356</v>
      </c>
    </row>
    <row r="247" spans="2:65" s="1" customFormat="1" ht="19.5">
      <c r="B247" s="29"/>
      <c r="D247" s="146" t="s">
        <v>144</v>
      </c>
      <c r="F247" s="147" t="s">
        <v>357</v>
      </c>
      <c r="I247" s="148"/>
      <c r="J247" s="148"/>
      <c r="M247" s="29"/>
      <c r="N247" s="149"/>
      <c r="X247" s="53"/>
      <c r="AT247" s="14" t="s">
        <v>144</v>
      </c>
      <c r="AU247" s="14" t="s">
        <v>87</v>
      </c>
    </row>
    <row r="248" spans="2:65" s="1" customFormat="1" ht="11.25">
      <c r="B248" s="29"/>
      <c r="D248" s="150" t="s">
        <v>146</v>
      </c>
      <c r="F248" s="151" t="s">
        <v>358</v>
      </c>
      <c r="I248" s="148"/>
      <c r="J248" s="148"/>
      <c r="M248" s="29"/>
      <c r="N248" s="149"/>
      <c r="X248" s="53"/>
      <c r="AT248" s="14" t="s">
        <v>146</v>
      </c>
      <c r="AU248" s="14" t="s">
        <v>87</v>
      </c>
    </row>
    <row r="249" spans="2:65" s="1" customFormat="1" ht="19.5">
      <c r="B249" s="29"/>
      <c r="D249" s="146" t="s">
        <v>159</v>
      </c>
      <c r="F249" s="152" t="s">
        <v>359</v>
      </c>
      <c r="I249" s="148"/>
      <c r="J249" s="148"/>
      <c r="M249" s="29"/>
      <c r="N249" s="149"/>
      <c r="X249" s="53"/>
      <c r="AT249" s="14" t="s">
        <v>159</v>
      </c>
      <c r="AU249" s="14" t="s">
        <v>87</v>
      </c>
    </row>
    <row r="250" spans="2:65" s="12" customFormat="1" ht="11.25">
      <c r="B250" s="153"/>
      <c r="D250" s="146" t="s">
        <v>186</v>
      </c>
      <c r="E250" s="154" t="s">
        <v>1</v>
      </c>
      <c r="F250" s="155" t="s">
        <v>360</v>
      </c>
      <c r="H250" s="156">
        <v>1.28</v>
      </c>
      <c r="I250" s="157"/>
      <c r="J250" s="157"/>
      <c r="M250" s="153"/>
      <c r="N250" s="158"/>
      <c r="X250" s="159"/>
      <c r="AT250" s="154" t="s">
        <v>186</v>
      </c>
      <c r="AU250" s="154" t="s">
        <v>87</v>
      </c>
      <c r="AV250" s="12" t="s">
        <v>87</v>
      </c>
      <c r="AW250" s="12" t="s">
        <v>5</v>
      </c>
      <c r="AX250" s="12" t="s">
        <v>85</v>
      </c>
      <c r="AY250" s="154" t="s">
        <v>135</v>
      </c>
    </row>
    <row r="251" spans="2:65" s="1" customFormat="1" ht="24.2" customHeight="1">
      <c r="B251" s="29"/>
      <c r="C251" s="132" t="s">
        <v>361</v>
      </c>
      <c r="D251" s="132" t="s">
        <v>137</v>
      </c>
      <c r="E251" s="133" t="s">
        <v>362</v>
      </c>
      <c r="F251" s="134" t="s">
        <v>363</v>
      </c>
      <c r="G251" s="135" t="s">
        <v>140</v>
      </c>
      <c r="H251" s="136">
        <v>46.7</v>
      </c>
      <c r="I251" s="137"/>
      <c r="J251" s="137"/>
      <c r="K251" s="138">
        <f>ROUND(P251*H251,2)</f>
        <v>0</v>
      </c>
      <c r="L251" s="134" t="s">
        <v>141</v>
      </c>
      <c r="M251" s="29"/>
      <c r="N251" s="139" t="s">
        <v>1</v>
      </c>
      <c r="O251" s="140" t="s">
        <v>40</v>
      </c>
      <c r="P251" s="141">
        <f>I251+J251</f>
        <v>0</v>
      </c>
      <c r="Q251" s="141">
        <f>ROUND(I251*H251,2)</f>
        <v>0</v>
      </c>
      <c r="R251" s="141">
        <f>ROUND(J251*H251,2)</f>
        <v>0</v>
      </c>
      <c r="T251" s="142">
        <f>S251*H251</f>
        <v>0</v>
      </c>
      <c r="U251" s="142">
        <v>0</v>
      </c>
      <c r="V251" s="142">
        <f>U251*H251</f>
        <v>0</v>
      </c>
      <c r="W251" s="142">
        <v>0</v>
      </c>
      <c r="X251" s="143">
        <f>W251*H251</f>
        <v>0</v>
      </c>
      <c r="AR251" s="144" t="s">
        <v>142</v>
      </c>
      <c r="AT251" s="144" t="s">
        <v>137</v>
      </c>
      <c r="AU251" s="144" t="s">
        <v>87</v>
      </c>
      <c r="AY251" s="14" t="s">
        <v>135</v>
      </c>
      <c r="BE251" s="145">
        <f>IF(O251="základní",K251,0)</f>
        <v>0</v>
      </c>
      <c r="BF251" s="145">
        <f>IF(O251="snížená",K251,0)</f>
        <v>0</v>
      </c>
      <c r="BG251" s="145">
        <f>IF(O251="zákl. přenesená",K251,0)</f>
        <v>0</v>
      </c>
      <c r="BH251" s="145">
        <f>IF(O251="sníž. přenesená",K251,0)</f>
        <v>0</v>
      </c>
      <c r="BI251" s="145">
        <f>IF(O251="nulová",K251,0)</f>
        <v>0</v>
      </c>
      <c r="BJ251" s="14" t="s">
        <v>85</v>
      </c>
      <c r="BK251" s="145">
        <f>ROUND(P251*H251,2)</f>
        <v>0</v>
      </c>
      <c r="BL251" s="14" t="s">
        <v>142</v>
      </c>
      <c r="BM251" s="144" t="s">
        <v>364</v>
      </c>
    </row>
    <row r="252" spans="2:65" s="1" customFormat="1" ht="19.5">
      <c r="B252" s="29"/>
      <c r="D252" s="146" t="s">
        <v>144</v>
      </c>
      <c r="F252" s="147" t="s">
        <v>365</v>
      </c>
      <c r="I252" s="148"/>
      <c r="J252" s="148"/>
      <c r="M252" s="29"/>
      <c r="N252" s="149"/>
      <c r="X252" s="53"/>
      <c r="AT252" s="14" t="s">
        <v>144</v>
      </c>
      <c r="AU252" s="14" t="s">
        <v>87</v>
      </c>
    </row>
    <row r="253" spans="2:65" s="1" customFormat="1" ht="11.25">
      <c r="B253" s="29"/>
      <c r="D253" s="150" t="s">
        <v>146</v>
      </c>
      <c r="F253" s="151" t="s">
        <v>366</v>
      </c>
      <c r="I253" s="148"/>
      <c r="J253" s="148"/>
      <c r="M253" s="29"/>
      <c r="N253" s="149"/>
      <c r="X253" s="53"/>
      <c r="AT253" s="14" t="s">
        <v>146</v>
      </c>
      <c r="AU253" s="14" t="s">
        <v>87</v>
      </c>
    </row>
    <row r="254" spans="2:65" s="1" customFormat="1" ht="19.5">
      <c r="B254" s="29"/>
      <c r="D254" s="146" t="s">
        <v>159</v>
      </c>
      <c r="F254" s="152" t="s">
        <v>367</v>
      </c>
      <c r="I254" s="148"/>
      <c r="J254" s="148"/>
      <c r="M254" s="29"/>
      <c r="N254" s="149"/>
      <c r="X254" s="53"/>
      <c r="AT254" s="14" t="s">
        <v>159</v>
      </c>
      <c r="AU254" s="14" t="s">
        <v>87</v>
      </c>
    </row>
    <row r="255" spans="2:65" s="1" customFormat="1" ht="24.2" customHeight="1">
      <c r="B255" s="29"/>
      <c r="C255" s="160" t="s">
        <v>368</v>
      </c>
      <c r="D255" s="160" t="s">
        <v>311</v>
      </c>
      <c r="E255" s="161" t="s">
        <v>369</v>
      </c>
      <c r="F255" s="162" t="s">
        <v>370</v>
      </c>
      <c r="G255" s="163" t="s">
        <v>371</v>
      </c>
      <c r="H255" s="164">
        <v>68.700999999999993</v>
      </c>
      <c r="I255" s="165"/>
      <c r="J255" s="166"/>
      <c r="K255" s="167">
        <f>ROUND(P255*H255,2)</f>
        <v>0</v>
      </c>
      <c r="L255" s="162" t="s">
        <v>141</v>
      </c>
      <c r="M255" s="168"/>
      <c r="N255" s="169" t="s">
        <v>1</v>
      </c>
      <c r="O255" s="140" t="s">
        <v>40</v>
      </c>
      <c r="P255" s="141">
        <f>I255+J255</f>
        <v>0</v>
      </c>
      <c r="Q255" s="141">
        <f>ROUND(I255*H255,2)</f>
        <v>0</v>
      </c>
      <c r="R255" s="141">
        <f>ROUND(J255*H255,2)</f>
        <v>0</v>
      </c>
      <c r="T255" s="142">
        <f>S255*H255</f>
        <v>0</v>
      </c>
      <c r="U255" s="142">
        <v>0.11394</v>
      </c>
      <c r="V255" s="142">
        <f>U255*H255</f>
        <v>7.8277919399999991</v>
      </c>
      <c r="W255" s="142">
        <v>0</v>
      </c>
      <c r="X255" s="143">
        <f>W255*H255</f>
        <v>0</v>
      </c>
      <c r="AR255" s="144" t="s">
        <v>188</v>
      </c>
      <c r="AT255" s="144" t="s">
        <v>311</v>
      </c>
      <c r="AU255" s="144" t="s">
        <v>87</v>
      </c>
      <c r="AY255" s="14" t="s">
        <v>135</v>
      </c>
      <c r="BE255" s="145">
        <f>IF(O255="základní",K255,0)</f>
        <v>0</v>
      </c>
      <c r="BF255" s="145">
        <f>IF(O255="snížená",K255,0)</f>
        <v>0</v>
      </c>
      <c r="BG255" s="145">
        <f>IF(O255="zákl. přenesená",K255,0)</f>
        <v>0</v>
      </c>
      <c r="BH255" s="145">
        <f>IF(O255="sníž. přenesená",K255,0)</f>
        <v>0</v>
      </c>
      <c r="BI255" s="145">
        <f>IF(O255="nulová",K255,0)</f>
        <v>0</v>
      </c>
      <c r="BJ255" s="14" t="s">
        <v>85</v>
      </c>
      <c r="BK255" s="145">
        <f>ROUND(P255*H255,2)</f>
        <v>0</v>
      </c>
      <c r="BL255" s="14" t="s">
        <v>142</v>
      </c>
      <c r="BM255" s="144" t="s">
        <v>372</v>
      </c>
    </row>
    <row r="256" spans="2:65" s="1" customFormat="1" ht="11.25">
      <c r="B256" s="29"/>
      <c r="D256" s="146" t="s">
        <v>144</v>
      </c>
      <c r="F256" s="147" t="s">
        <v>370</v>
      </c>
      <c r="I256" s="148"/>
      <c r="J256" s="148"/>
      <c r="M256" s="29"/>
      <c r="N256" s="149"/>
      <c r="X256" s="53"/>
      <c r="AT256" s="14" t="s">
        <v>144</v>
      </c>
      <c r="AU256" s="14" t="s">
        <v>87</v>
      </c>
    </row>
    <row r="257" spans="2:65" s="12" customFormat="1" ht="11.25">
      <c r="B257" s="153"/>
      <c r="D257" s="146" t="s">
        <v>186</v>
      </c>
      <c r="E257" s="154" t="s">
        <v>1</v>
      </c>
      <c r="F257" s="155" t="s">
        <v>373</v>
      </c>
      <c r="H257" s="156">
        <v>68.700999999999993</v>
      </c>
      <c r="I257" s="157"/>
      <c r="J257" s="157"/>
      <c r="M257" s="153"/>
      <c r="N257" s="158"/>
      <c r="X257" s="159"/>
      <c r="AT257" s="154" t="s">
        <v>186</v>
      </c>
      <c r="AU257" s="154" t="s">
        <v>87</v>
      </c>
      <c r="AV257" s="12" t="s">
        <v>87</v>
      </c>
      <c r="AW257" s="12" t="s">
        <v>5</v>
      </c>
      <c r="AX257" s="12" t="s">
        <v>85</v>
      </c>
      <c r="AY257" s="154" t="s">
        <v>135</v>
      </c>
    </row>
    <row r="258" spans="2:65" s="1" customFormat="1" ht="24.2" customHeight="1">
      <c r="B258" s="29"/>
      <c r="C258" s="132" t="s">
        <v>374</v>
      </c>
      <c r="D258" s="132" t="s">
        <v>137</v>
      </c>
      <c r="E258" s="133" t="s">
        <v>375</v>
      </c>
      <c r="F258" s="134" t="s">
        <v>376</v>
      </c>
      <c r="G258" s="135" t="s">
        <v>140</v>
      </c>
      <c r="H258" s="136">
        <v>138.30000000000001</v>
      </c>
      <c r="I258" s="137"/>
      <c r="J258" s="137"/>
      <c r="K258" s="138">
        <f>ROUND(P258*H258,2)</f>
        <v>0</v>
      </c>
      <c r="L258" s="134" t="s">
        <v>141</v>
      </c>
      <c r="M258" s="29"/>
      <c r="N258" s="139" t="s">
        <v>1</v>
      </c>
      <c r="O258" s="140" t="s">
        <v>40</v>
      </c>
      <c r="P258" s="141">
        <f>I258+J258</f>
        <v>0</v>
      </c>
      <c r="Q258" s="141">
        <f>ROUND(I258*H258,2)</f>
        <v>0</v>
      </c>
      <c r="R258" s="141">
        <f>ROUND(J258*H258,2)</f>
        <v>0</v>
      </c>
      <c r="T258" s="142">
        <f>S258*H258</f>
        <v>0</v>
      </c>
      <c r="U258" s="142">
        <v>0</v>
      </c>
      <c r="V258" s="142">
        <f>U258*H258</f>
        <v>0</v>
      </c>
      <c r="W258" s="142">
        <v>0</v>
      </c>
      <c r="X258" s="143">
        <f>W258*H258</f>
        <v>0</v>
      </c>
      <c r="AR258" s="144" t="s">
        <v>142</v>
      </c>
      <c r="AT258" s="144" t="s">
        <v>137</v>
      </c>
      <c r="AU258" s="144" t="s">
        <v>87</v>
      </c>
      <c r="AY258" s="14" t="s">
        <v>135</v>
      </c>
      <c r="BE258" s="145">
        <f>IF(O258="základní",K258,0)</f>
        <v>0</v>
      </c>
      <c r="BF258" s="145">
        <f>IF(O258="snížená",K258,0)</f>
        <v>0</v>
      </c>
      <c r="BG258" s="145">
        <f>IF(O258="zákl. přenesená",K258,0)</f>
        <v>0</v>
      </c>
      <c r="BH258" s="145">
        <f>IF(O258="sníž. přenesená",K258,0)</f>
        <v>0</v>
      </c>
      <c r="BI258" s="145">
        <f>IF(O258="nulová",K258,0)</f>
        <v>0</v>
      </c>
      <c r="BJ258" s="14" t="s">
        <v>85</v>
      </c>
      <c r="BK258" s="145">
        <f>ROUND(P258*H258,2)</f>
        <v>0</v>
      </c>
      <c r="BL258" s="14" t="s">
        <v>142</v>
      </c>
      <c r="BM258" s="144" t="s">
        <v>377</v>
      </c>
    </row>
    <row r="259" spans="2:65" s="1" customFormat="1" ht="19.5">
      <c r="B259" s="29"/>
      <c r="D259" s="146" t="s">
        <v>144</v>
      </c>
      <c r="F259" s="147" t="s">
        <v>378</v>
      </c>
      <c r="I259" s="148"/>
      <c r="J259" s="148"/>
      <c r="M259" s="29"/>
      <c r="N259" s="149"/>
      <c r="X259" s="53"/>
      <c r="AT259" s="14" t="s">
        <v>144</v>
      </c>
      <c r="AU259" s="14" t="s">
        <v>87</v>
      </c>
    </row>
    <row r="260" spans="2:65" s="1" customFormat="1" ht="11.25">
      <c r="B260" s="29"/>
      <c r="D260" s="150" t="s">
        <v>146</v>
      </c>
      <c r="F260" s="151" t="s">
        <v>379</v>
      </c>
      <c r="I260" s="148"/>
      <c r="J260" s="148"/>
      <c r="M260" s="29"/>
      <c r="N260" s="149"/>
      <c r="X260" s="53"/>
      <c r="AT260" s="14" t="s">
        <v>146</v>
      </c>
      <c r="AU260" s="14" t="s">
        <v>87</v>
      </c>
    </row>
    <row r="261" spans="2:65" s="1" customFormat="1" ht="19.5">
      <c r="B261" s="29"/>
      <c r="D261" s="146" t="s">
        <v>159</v>
      </c>
      <c r="F261" s="152" t="s">
        <v>380</v>
      </c>
      <c r="I261" s="148"/>
      <c r="J261" s="148"/>
      <c r="M261" s="29"/>
      <c r="N261" s="149"/>
      <c r="X261" s="53"/>
      <c r="AT261" s="14" t="s">
        <v>159</v>
      </c>
      <c r="AU261" s="14" t="s">
        <v>87</v>
      </c>
    </row>
    <row r="262" spans="2:65" s="1" customFormat="1" ht="24.2" customHeight="1">
      <c r="B262" s="29"/>
      <c r="C262" s="132" t="s">
        <v>381</v>
      </c>
      <c r="D262" s="132" t="s">
        <v>137</v>
      </c>
      <c r="E262" s="133" t="s">
        <v>375</v>
      </c>
      <c r="F262" s="134" t="s">
        <v>376</v>
      </c>
      <c r="G262" s="135" t="s">
        <v>140</v>
      </c>
      <c r="H262" s="136">
        <v>35.700000000000003</v>
      </c>
      <c r="I262" s="137"/>
      <c r="J262" s="137"/>
      <c r="K262" s="138">
        <f>ROUND(P262*H262,2)</f>
        <v>0</v>
      </c>
      <c r="L262" s="134" t="s">
        <v>141</v>
      </c>
      <c r="M262" s="29"/>
      <c r="N262" s="139" t="s">
        <v>1</v>
      </c>
      <c r="O262" s="140" t="s">
        <v>40</v>
      </c>
      <c r="P262" s="141">
        <f>I262+J262</f>
        <v>0</v>
      </c>
      <c r="Q262" s="141">
        <f>ROUND(I262*H262,2)</f>
        <v>0</v>
      </c>
      <c r="R262" s="141">
        <f>ROUND(J262*H262,2)</f>
        <v>0</v>
      </c>
      <c r="T262" s="142">
        <f>S262*H262</f>
        <v>0</v>
      </c>
      <c r="U262" s="142">
        <v>0</v>
      </c>
      <c r="V262" s="142">
        <f>U262*H262</f>
        <v>0</v>
      </c>
      <c r="W262" s="142">
        <v>0</v>
      </c>
      <c r="X262" s="143">
        <f>W262*H262</f>
        <v>0</v>
      </c>
      <c r="AR262" s="144" t="s">
        <v>142</v>
      </c>
      <c r="AT262" s="144" t="s">
        <v>137</v>
      </c>
      <c r="AU262" s="144" t="s">
        <v>87</v>
      </c>
      <c r="AY262" s="14" t="s">
        <v>135</v>
      </c>
      <c r="BE262" s="145">
        <f>IF(O262="základní",K262,0)</f>
        <v>0</v>
      </c>
      <c r="BF262" s="145">
        <f>IF(O262="snížená",K262,0)</f>
        <v>0</v>
      </c>
      <c r="BG262" s="145">
        <f>IF(O262="zákl. přenesená",K262,0)</f>
        <v>0</v>
      </c>
      <c r="BH262" s="145">
        <f>IF(O262="sníž. přenesená",K262,0)</f>
        <v>0</v>
      </c>
      <c r="BI262" s="145">
        <f>IF(O262="nulová",K262,0)</f>
        <v>0</v>
      </c>
      <c r="BJ262" s="14" t="s">
        <v>85</v>
      </c>
      <c r="BK262" s="145">
        <f>ROUND(P262*H262,2)</f>
        <v>0</v>
      </c>
      <c r="BL262" s="14" t="s">
        <v>142</v>
      </c>
      <c r="BM262" s="144" t="s">
        <v>382</v>
      </c>
    </row>
    <row r="263" spans="2:65" s="1" customFormat="1" ht="19.5">
      <c r="B263" s="29"/>
      <c r="D263" s="146" t="s">
        <v>144</v>
      </c>
      <c r="F263" s="147" t="s">
        <v>378</v>
      </c>
      <c r="I263" s="148"/>
      <c r="J263" s="148"/>
      <c r="M263" s="29"/>
      <c r="N263" s="149"/>
      <c r="X263" s="53"/>
      <c r="AT263" s="14" t="s">
        <v>144</v>
      </c>
      <c r="AU263" s="14" t="s">
        <v>87</v>
      </c>
    </row>
    <row r="264" spans="2:65" s="1" customFormat="1" ht="11.25">
      <c r="B264" s="29"/>
      <c r="D264" s="150" t="s">
        <v>146</v>
      </c>
      <c r="F264" s="151" t="s">
        <v>379</v>
      </c>
      <c r="I264" s="148"/>
      <c r="J264" s="148"/>
      <c r="M264" s="29"/>
      <c r="N264" s="149"/>
      <c r="X264" s="53"/>
      <c r="AT264" s="14" t="s">
        <v>146</v>
      </c>
      <c r="AU264" s="14" t="s">
        <v>87</v>
      </c>
    </row>
    <row r="265" spans="2:65" s="1" customFormat="1" ht="19.5">
      <c r="B265" s="29"/>
      <c r="D265" s="146" t="s">
        <v>159</v>
      </c>
      <c r="F265" s="152" t="s">
        <v>383</v>
      </c>
      <c r="I265" s="148"/>
      <c r="J265" s="148"/>
      <c r="M265" s="29"/>
      <c r="N265" s="149"/>
      <c r="X265" s="53"/>
      <c r="AT265" s="14" t="s">
        <v>159</v>
      </c>
      <c r="AU265" s="14" t="s">
        <v>87</v>
      </c>
    </row>
    <row r="266" spans="2:65" s="1" customFormat="1" ht="24.2" customHeight="1">
      <c r="B266" s="29"/>
      <c r="C266" s="132" t="s">
        <v>384</v>
      </c>
      <c r="D266" s="132" t="s">
        <v>137</v>
      </c>
      <c r="E266" s="133" t="s">
        <v>375</v>
      </c>
      <c r="F266" s="134" t="s">
        <v>376</v>
      </c>
      <c r="G266" s="135" t="s">
        <v>140</v>
      </c>
      <c r="H266" s="136">
        <v>160.69999999999999</v>
      </c>
      <c r="I266" s="137"/>
      <c r="J266" s="137"/>
      <c r="K266" s="138">
        <f>ROUND(P266*H266,2)</f>
        <v>0</v>
      </c>
      <c r="L266" s="134" t="s">
        <v>141</v>
      </c>
      <c r="M266" s="29"/>
      <c r="N266" s="139" t="s">
        <v>1</v>
      </c>
      <c r="O266" s="140" t="s">
        <v>40</v>
      </c>
      <c r="P266" s="141">
        <f>I266+J266</f>
        <v>0</v>
      </c>
      <c r="Q266" s="141">
        <f>ROUND(I266*H266,2)</f>
        <v>0</v>
      </c>
      <c r="R266" s="141">
        <f>ROUND(J266*H266,2)</f>
        <v>0</v>
      </c>
      <c r="T266" s="142">
        <f>S266*H266</f>
        <v>0</v>
      </c>
      <c r="U266" s="142">
        <v>0</v>
      </c>
      <c r="V266" s="142">
        <f>U266*H266</f>
        <v>0</v>
      </c>
      <c r="W266" s="142">
        <v>0</v>
      </c>
      <c r="X266" s="143">
        <f>W266*H266</f>
        <v>0</v>
      </c>
      <c r="AR266" s="144" t="s">
        <v>142</v>
      </c>
      <c r="AT266" s="144" t="s">
        <v>137</v>
      </c>
      <c r="AU266" s="144" t="s">
        <v>87</v>
      </c>
      <c r="AY266" s="14" t="s">
        <v>135</v>
      </c>
      <c r="BE266" s="145">
        <f>IF(O266="základní",K266,0)</f>
        <v>0</v>
      </c>
      <c r="BF266" s="145">
        <f>IF(O266="snížená",K266,0)</f>
        <v>0</v>
      </c>
      <c r="BG266" s="145">
        <f>IF(O266="zákl. přenesená",K266,0)</f>
        <v>0</v>
      </c>
      <c r="BH266" s="145">
        <f>IF(O266="sníž. přenesená",K266,0)</f>
        <v>0</v>
      </c>
      <c r="BI266" s="145">
        <f>IF(O266="nulová",K266,0)</f>
        <v>0</v>
      </c>
      <c r="BJ266" s="14" t="s">
        <v>85</v>
      </c>
      <c r="BK266" s="145">
        <f>ROUND(P266*H266,2)</f>
        <v>0</v>
      </c>
      <c r="BL266" s="14" t="s">
        <v>142</v>
      </c>
      <c r="BM266" s="144" t="s">
        <v>385</v>
      </c>
    </row>
    <row r="267" spans="2:65" s="1" customFormat="1" ht="19.5">
      <c r="B267" s="29"/>
      <c r="D267" s="146" t="s">
        <v>144</v>
      </c>
      <c r="F267" s="147" t="s">
        <v>378</v>
      </c>
      <c r="I267" s="148"/>
      <c r="J267" s="148"/>
      <c r="M267" s="29"/>
      <c r="N267" s="149"/>
      <c r="X267" s="53"/>
      <c r="AT267" s="14" t="s">
        <v>144</v>
      </c>
      <c r="AU267" s="14" t="s">
        <v>87</v>
      </c>
    </row>
    <row r="268" spans="2:65" s="1" customFormat="1" ht="11.25">
      <c r="B268" s="29"/>
      <c r="D268" s="150" t="s">
        <v>146</v>
      </c>
      <c r="F268" s="151" t="s">
        <v>379</v>
      </c>
      <c r="I268" s="148"/>
      <c r="J268" s="148"/>
      <c r="M268" s="29"/>
      <c r="N268" s="149"/>
      <c r="X268" s="53"/>
      <c r="AT268" s="14" t="s">
        <v>146</v>
      </c>
      <c r="AU268" s="14" t="s">
        <v>87</v>
      </c>
    </row>
    <row r="269" spans="2:65" s="1" customFormat="1" ht="19.5">
      <c r="B269" s="29"/>
      <c r="D269" s="146" t="s">
        <v>159</v>
      </c>
      <c r="F269" s="152" t="s">
        <v>386</v>
      </c>
      <c r="I269" s="148"/>
      <c r="J269" s="148"/>
      <c r="M269" s="29"/>
      <c r="N269" s="149"/>
      <c r="X269" s="53"/>
      <c r="AT269" s="14" t="s">
        <v>159</v>
      </c>
      <c r="AU269" s="14" t="s">
        <v>87</v>
      </c>
    </row>
    <row r="270" spans="2:65" s="1" customFormat="1" ht="24.2" customHeight="1">
      <c r="B270" s="29"/>
      <c r="C270" s="132" t="s">
        <v>387</v>
      </c>
      <c r="D270" s="132" t="s">
        <v>137</v>
      </c>
      <c r="E270" s="133" t="s">
        <v>388</v>
      </c>
      <c r="F270" s="134" t="s">
        <v>389</v>
      </c>
      <c r="G270" s="135" t="s">
        <v>140</v>
      </c>
      <c r="H270" s="136">
        <v>322.10000000000002</v>
      </c>
      <c r="I270" s="137"/>
      <c r="J270" s="137"/>
      <c r="K270" s="138">
        <f>ROUND(P270*H270,2)</f>
        <v>0</v>
      </c>
      <c r="L270" s="134" t="s">
        <v>141</v>
      </c>
      <c r="M270" s="29"/>
      <c r="N270" s="139" t="s">
        <v>1</v>
      </c>
      <c r="O270" s="140" t="s">
        <v>40</v>
      </c>
      <c r="P270" s="141">
        <f>I270+J270</f>
        <v>0</v>
      </c>
      <c r="Q270" s="141">
        <f>ROUND(I270*H270,2)</f>
        <v>0</v>
      </c>
      <c r="R270" s="141">
        <f>ROUND(J270*H270,2)</f>
        <v>0</v>
      </c>
      <c r="T270" s="142">
        <f>S270*H270</f>
        <v>0</v>
      </c>
      <c r="U270" s="142">
        <v>0</v>
      </c>
      <c r="V270" s="142">
        <f>U270*H270</f>
        <v>0</v>
      </c>
      <c r="W270" s="142">
        <v>0</v>
      </c>
      <c r="X270" s="143">
        <f>W270*H270</f>
        <v>0</v>
      </c>
      <c r="AR270" s="144" t="s">
        <v>142</v>
      </c>
      <c r="AT270" s="144" t="s">
        <v>137</v>
      </c>
      <c r="AU270" s="144" t="s">
        <v>87</v>
      </c>
      <c r="AY270" s="14" t="s">
        <v>135</v>
      </c>
      <c r="BE270" s="145">
        <f>IF(O270="základní",K270,0)</f>
        <v>0</v>
      </c>
      <c r="BF270" s="145">
        <f>IF(O270="snížená",K270,0)</f>
        <v>0</v>
      </c>
      <c r="BG270" s="145">
        <f>IF(O270="zákl. přenesená",K270,0)</f>
        <v>0</v>
      </c>
      <c r="BH270" s="145">
        <f>IF(O270="sníž. přenesená",K270,0)</f>
        <v>0</v>
      </c>
      <c r="BI270" s="145">
        <f>IF(O270="nulová",K270,0)</f>
        <v>0</v>
      </c>
      <c r="BJ270" s="14" t="s">
        <v>85</v>
      </c>
      <c r="BK270" s="145">
        <f>ROUND(P270*H270,2)</f>
        <v>0</v>
      </c>
      <c r="BL270" s="14" t="s">
        <v>142</v>
      </c>
      <c r="BM270" s="144" t="s">
        <v>390</v>
      </c>
    </row>
    <row r="271" spans="2:65" s="1" customFormat="1" ht="19.5">
      <c r="B271" s="29"/>
      <c r="D271" s="146" t="s">
        <v>144</v>
      </c>
      <c r="F271" s="147" t="s">
        <v>391</v>
      </c>
      <c r="I271" s="148"/>
      <c r="J271" s="148"/>
      <c r="M271" s="29"/>
      <c r="N271" s="149"/>
      <c r="X271" s="53"/>
      <c r="AT271" s="14" t="s">
        <v>144</v>
      </c>
      <c r="AU271" s="14" t="s">
        <v>87</v>
      </c>
    </row>
    <row r="272" spans="2:65" s="1" customFormat="1" ht="11.25">
      <c r="B272" s="29"/>
      <c r="D272" s="150" t="s">
        <v>146</v>
      </c>
      <c r="F272" s="151" t="s">
        <v>392</v>
      </c>
      <c r="I272" s="148"/>
      <c r="J272" s="148"/>
      <c r="M272" s="29"/>
      <c r="N272" s="149"/>
      <c r="X272" s="53"/>
      <c r="AT272" s="14" t="s">
        <v>146</v>
      </c>
      <c r="AU272" s="14" t="s">
        <v>87</v>
      </c>
    </row>
    <row r="273" spans="2:65" s="1" customFormat="1" ht="19.5">
      <c r="B273" s="29"/>
      <c r="D273" s="146" t="s">
        <v>159</v>
      </c>
      <c r="F273" s="152" t="s">
        <v>393</v>
      </c>
      <c r="I273" s="148"/>
      <c r="J273" s="148"/>
      <c r="M273" s="29"/>
      <c r="N273" s="149"/>
      <c r="X273" s="53"/>
      <c r="AT273" s="14" t="s">
        <v>159</v>
      </c>
      <c r="AU273" s="14" t="s">
        <v>87</v>
      </c>
    </row>
    <row r="274" spans="2:65" s="1" customFormat="1" ht="24.2" customHeight="1">
      <c r="B274" s="29"/>
      <c r="C274" s="132" t="s">
        <v>394</v>
      </c>
      <c r="D274" s="132" t="s">
        <v>137</v>
      </c>
      <c r="E274" s="133" t="s">
        <v>395</v>
      </c>
      <c r="F274" s="134" t="s">
        <v>396</v>
      </c>
      <c r="G274" s="135" t="s">
        <v>140</v>
      </c>
      <c r="H274" s="136">
        <v>286.5</v>
      </c>
      <c r="I274" s="137"/>
      <c r="J274" s="137"/>
      <c r="K274" s="138">
        <f>ROUND(P274*H274,2)</f>
        <v>0</v>
      </c>
      <c r="L274" s="134" t="s">
        <v>141</v>
      </c>
      <c r="M274" s="29"/>
      <c r="N274" s="139" t="s">
        <v>1</v>
      </c>
      <c r="O274" s="140" t="s">
        <v>40</v>
      </c>
      <c r="P274" s="141">
        <f>I274+J274</f>
        <v>0</v>
      </c>
      <c r="Q274" s="141">
        <f>ROUND(I274*H274,2)</f>
        <v>0</v>
      </c>
      <c r="R274" s="141">
        <f>ROUND(J274*H274,2)</f>
        <v>0</v>
      </c>
      <c r="T274" s="142">
        <f>S274*H274</f>
        <v>0</v>
      </c>
      <c r="U274" s="142">
        <v>0</v>
      </c>
      <c r="V274" s="142">
        <f>U274*H274</f>
        <v>0</v>
      </c>
      <c r="W274" s="142">
        <v>0</v>
      </c>
      <c r="X274" s="143">
        <f>W274*H274</f>
        <v>0</v>
      </c>
      <c r="AR274" s="144" t="s">
        <v>142</v>
      </c>
      <c r="AT274" s="144" t="s">
        <v>137</v>
      </c>
      <c r="AU274" s="144" t="s">
        <v>87</v>
      </c>
      <c r="AY274" s="14" t="s">
        <v>135</v>
      </c>
      <c r="BE274" s="145">
        <f>IF(O274="základní",K274,0)</f>
        <v>0</v>
      </c>
      <c r="BF274" s="145">
        <f>IF(O274="snížená",K274,0)</f>
        <v>0</v>
      </c>
      <c r="BG274" s="145">
        <f>IF(O274="zákl. přenesená",K274,0)</f>
        <v>0</v>
      </c>
      <c r="BH274" s="145">
        <f>IF(O274="sníž. přenesená",K274,0)</f>
        <v>0</v>
      </c>
      <c r="BI274" s="145">
        <f>IF(O274="nulová",K274,0)</f>
        <v>0</v>
      </c>
      <c r="BJ274" s="14" t="s">
        <v>85</v>
      </c>
      <c r="BK274" s="145">
        <f>ROUND(P274*H274,2)</f>
        <v>0</v>
      </c>
      <c r="BL274" s="14" t="s">
        <v>142</v>
      </c>
      <c r="BM274" s="144" t="s">
        <v>397</v>
      </c>
    </row>
    <row r="275" spans="2:65" s="1" customFormat="1" ht="19.5">
      <c r="B275" s="29"/>
      <c r="D275" s="146" t="s">
        <v>144</v>
      </c>
      <c r="F275" s="147" t="s">
        <v>398</v>
      </c>
      <c r="I275" s="148"/>
      <c r="J275" s="148"/>
      <c r="M275" s="29"/>
      <c r="N275" s="149"/>
      <c r="X275" s="53"/>
      <c r="AT275" s="14" t="s">
        <v>144</v>
      </c>
      <c r="AU275" s="14" t="s">
        <v>87</v>
      </c>
    </row>
    <row r="276" spans="2:65" s="1" customFormat="1" ht="11.25">
      <c r="B276" s="29"/>
      <c r="D276" s="150" t="s">
        <v>146</v>
      </c>
      <c r="F276" s="151" t="s">
        <v>399</v>
      </c>
      <c r="I276" s="148"/>
      <c r="J276" s="148"/>
      <c r="M276" s="29"/>
      <c r="N276" s="149"/>
      <c r="X276" s="53"/>
      <c r="AT276" s="14" t="s">
        <v>146</v>
      </c>
      <c r="AU276" s="14" t="s">
        <v>87</v>
      </c>
    </row>
    <row r="277" spans="2:65" s="1" customFormat="1" ht="19.5">
      <c r="B277" s="29"/>
      <c r="D277" s="146" t="s">
        <v>159</v>
      </c>
      <c r="F277" s="152" t="s">
        <v>393</v>
      </c>
      <c r="I277" s="148"/>
      <c r="J277" s="148"/>
      <c r="M277" s="29"/>
      <c r="N277" s="149"/>
      <c r="X277" s="53"/>
      <c r="AT277" s="14" t="s">
        <v>159</v>
      </c>
      <c r="AU277" s="14" t="s">
        <v>87</v>
      </c>
    </row>
    <row r="278" spans="2:65" s="1" customFormat="1" ht="33" customHeight="1">
      <c r="B278" s="29"/>
      <c r="C278" s="132" t="s">
        <v>400</v>
      </c>
      <c r="D278" s="132" t="s">
        <v>137</v>
      </c>
      <c r="E278" s="133" t="s">
        <v>401</v>
      </c>
      <c r="F278" s="134" t="s">
        <v>402</v>
      </c>
      <c r="G278" s="135" t="s">
        <v>140</v>
      </c>
      <c r="H278" s="136">
        <v>452.1</v>
      </c>
      <c r="I278" s="137"/>
      <c r="J278" s="137"/>
      <c r="K278" s="138">
        <f>ROUND(P278*H278,2)</f>
        <v>0</v>
      </c>
      <c r="L278" s="134" t="s">
        <v>141</v>
      </c>
      <c r="M278" s="29"/>
      <c r="N278" s="139" t="s">
        <v>1</v>
      </c>
      <c r="O278" s="140" t="s">
        <v>40</v>
      </c>
      <c r="P278" s="141">
        <f>I278+J278</f>
        <v>0</v>
      </c>
      <c r="Q278" s="141">
        <f>ROUND(I278*H278,2)</f>
        <v>0</v>
      </c>
      <c r="R278" s="141">
        <f>ROUND(J278*H278,2)</f>
        <v>0</v>
      </c>
      <c r="T278" s="142">
        <f>S278*H278</f>
        <v>0</v>
      </c>
      <c r="U278" s="142">
        <v>0</v>
      </c>
      <c r="V278" s="142">
        <f>U278*H278</f>
        <v>0</v>
      </c>
      <c r="W278" s="142">
        <v>0</v>
      </c>
      <c r="X278" s="143">
        <f>W278*H278</f>
        <v>0</v>
      </c>
      <c r="AR278" s="144" t="s">
        <v>142</v>
      </c>
      <c r="AT278" s="144" t="s">
        <v>137</v>
      </c>
      <c r="AU278" s="144" t="s">
        <v>87</v>
      </c>
      <c r="AY278" s="14" t="s">
        <v>135</v>
      </c>
      <c r="BE278" s="145">
        <f>IF(O278="základní",K278,0)</f>
        <v>0</v>
      </c>
      <c r="BF278" s="145">
        <f>IF(O278="snížená",K278,0)</f>
        <v>0</v>
      </c>
      <c r="BG278" s="145">
        <f>IF(O278="zákl. přenesená",K278,0)</f>
        <v>0</v>
      </c>
      <c r="BH278" s="145">
        <f>IF(O278="sníž. přenesená",K278,0)</f>
        <v>0</v>
      </c>
      <c r="BI278" s="145">
        <f>IF(O278="nulová",K278,0)</f>
        <v>0</v>
      </c>
      <c r="BJ278" s="14" t="s">
        <v>85</v>
      </c>
      <c r="BK278" s="145">
        <f>ROUND(P278*H278,2)</f>
        <v>0</v>
      </c>
      <c r="BL278" s="14" t="s">
        <v>142</v>
      </c>
      <c r="BM278" s="144" t="s">
        <v>403</v>
      </c>
    </row>
    <row r="279" spans="2:65" s="1" customFormat="1" ht="29.25">
      <c r="B279" s="29"/>
      <c r="D279" s="146" t="s">
        <v>144</v>
      </c>
      <c r="F279" s="147" t="s">
        <v>404</v>
      </c>
      <c r="I279" s="148"/>
      <c r="J279" s="148"/>
      <c r="M279" s="29"/>
      <c r="N279" s="149"/>
      <c r="X279" s="53"/>
      <c r="AT279" s="14" t="s">
        <v>144</v>
      </c>
      <c r="AU279" s="14" t="s">
        <v>87</v>
      </c>
    </row>
    <row r="280" spans="2:65" s="1" customFormat="1" ht="11.25">
      <c r="B280" s="29"/>
      <c r="D280" s="150" t="s">
        <v>146</v>
      </c>
      <c r="F280" s="151" t="s">
        <v>405</v>
      </c>
      <c r="I280" s="148"/>
      <c r="J280" s="148"/>
      <c r="M280" s="29"/>
      <c r="N280" s="149"/>
      <c r="X280" s="53"/>
      <c r="AT280" s="14" t="s">
        <v>146</v>
      </c>
      <c r="AU280" s="14" t="s">
        <v>87</v>
      </c>
    </row>
    <row r="281" spans="2:65" s="1" customFormat="1" ht="19.5">
      <c r="B281" s="29"/>
      <c r="D281" s="146" t="s">
        <v>159</v>
      </c>
      <c r="F281" s="152" t="s">
        <v>406</v>
      </c>
      <c r="I281" s="148"/>
      <c r="J281" s="148"/>
      <c r="M281" s="29"/>
      <c r="N281" s="149"/>
      <c r="X281" s="53"/>
      <c r="AT281" s="14" t="s">
        <v>159</v>
      </c>
      <c r="AU281" s="14" t="s">
        <v>87</v>
      </c>
    </row>
    <row r="282" spans="2:65" s="1" customFormat="1" ht="24.2" customHeight="1">
      <c r="B282" s="29"/>
      <c r="C282" s="132" t="s">
        <v>407</v>
      </c>
      <c r="D282" s="132" t="s">
        <v>137</v>
      </c>
      <c r="E282" s="133" t="s">
        <v>408</v>
      </c>
      <c r="F282" s="134" t="s">
        <v>409</v>
      </c>
      <c r="G282" s="135" t="s">
        <v>140</v>
      </c>
      <c r="H282" s="136">
        <v>69.8</v>
      </c>
      <c r="I282" s="137"/>
      <c r="J282" s="137"/>
      <c r="K282" s="138">
        <f>ROUND(P282*H282,2)</f>
        <v>0</v>
      </c>
      <c r="L282" s="134" t="s">
        <v>141</v>
      </c>
      <c r="M282" s="29"/>
      <c r="N282" s="139" t="s">
        <v>1</v>
      </c>
      <c r="O282" s="140" t="s">
        <v>40</v>
      </c>
      <c r="P282" s="141">
        <f>I282+J282</f>
        <v>0</v>
      </c>
      <c r="Q282" s="141">
        <f>ROUND(I282*H282,2)</f>
        <v>0</v>
      </c>
      <c r="R282" s="141">
        <f>ROUND(J282*H282,2)</f>
        <v>0</v>
      </c>
      <c r="T282" s="142">
        <f>S282*H282</f>
        <v>0</v>
      </c>
      <c r="U282" s="142">
        <v>0.23</v>
      </c>
      <c r="V282" s="142">
        <f>U282*H282</f>
        <v>16.053999999999998</v>
      </c>
      <c r="W282" s="142">
        <v>0</v>
      </c>
      <c r="X282" s="143">
        <f>W282*H282</f>
        <v>0</v>
      </c>
      <c r="AR282" s="144" t="s">
        <v>142</v>
      </c>
      <c r="AT282" s="144" t="s">
        <v>137</v>
      </c>
      <c r="AU282" s="144" t="s">
        <v>87</v>
      </c>
      <c r="AY282" s="14" t="s">
        <v>135</v>
      </c>
      <c r="BE282" s="145">
        <f>IF(O282="základní",K282,0)</f>
        <v>0</v>
      </c>
      <c r="BF282" s="145">
        <f>IF(O282="snížená",K282,0)</f>
        <v>0</v>
      </c>
      <c r="BG282" s="145">
        <f>IF(O282="zákl. přenesená",K282,0)</f>
        <v>0</v>
      </c>
      <c r="BH282" s="145">
        <f>IF(O282="sníž. přenesená",K282,0)</f>
        <v>0</v>
      </c>
      <c r="BI282" s="145">
        <f>IF(O282="nulová",K282,0)</f>
        <v>0</v>
      </c>
      <c r="BJ282" s="14" t="s">
        <v>85</v>
      </c>
      <c r="BK282" s="145">
        <f>ROUND(P282*H282,2)</f>
        <v>0</v>
      </c>
      <c r="BL282" s="14" t="s">
        <v>142</v>
      </c>
      <c r="BM282" s="144" t="s">
        <v>410</v>
      </c>
    </row>
    <row r="283" spans="2:65" s="1" customFormat="1" ht="29.25">
      <c r="B283" s="29"/>
      <c r="D283" s="146" t="s">
        <v>144</v>
      </c>
      <c r="F283" s="147" t="s">
        <v>411</v>
      </c>
      <c r="I283" s="148"/>
      <c r="J283" s="148"/>
      <c r="M283" s="29"/>
      <c r="N283" s="149"/>
      <c r="X283" s="53"/>
      <c r="AT283" s="14" t="s">
        <v>144</v>
      </c>
      <c r="AU283" s="14" t="s">
        <v>87</v>
      </c>
    </row>
    <row r="284" spans="2:65" s="1" customFormat="1" ht="11.25">
      <c r="B284" s="29"/>
      <c r="D284" s="150" t="s">
        <v>146</v>
      </c>
      <c r="F284" s="151" t="s">
        <v>412</v>
      </c>
      <c r="I284" s="148"/>
      <c r="J284" s="148"/>
      <c r="M284" s="29"/>
      <c r="N284" s="149"/>
      <c r="X284" s="53"/>
      <c r="AT284" s="14" t="s">
        <v>146</v>
      </c>
      <c r="AU284" s="14" t="s">
        <v>87</v>
      </c>
    </row>
    <row r="285" spans="2:65" s="1" customFormat="1" ht="24">
      <c r="B285" s="29"/>
      <c r="C285" s="132" t="s">
        <v>413</v>
      </c>
      <c r="D285" s="132" t="s">
        <v>137</v>
      </c>
      <c r="E285" s="133" t="s">
        <v>414</v>
      </c>
      <c r="F285" s="134" t="s">
        <v>415</v>
      </c>
      <c r="G285" s="135" t="s">
        <v>140</v>
      </c>
      <c r="H285" s="136">
        <v>606.4</v>
      </c>
      <c r="I285" s="137"/>
      <c r="J285" s="137"/>
      <c r="K285" s="138">
        <f>ROUND(P285*H285,2)</f>
        <v>0</v>
      </c>
      <c r="L285" s="134" t="s">
        <v>141</v>
      </c>
      <c r="M285" s="29"/>
      <c r="N285" s="139" t="s">
        <v>1</v>
      </c>
      <c r="O285" s="140" t="s">
        <v>40</v>
      </c>
      <c r="P285" s="141">
        <f>I285+J285</f>
        <v>0</v>
      </c>
      <c r="Q285" s="141">
        <f>ROUND(I285*H285,2)</f>
        <v>0</v>
      </c>
      <c r="R285" s="141">
        <f>ROUND(J285*H285,2)</f>
        <v>0</v>
      </c>
      <c r="T285" s="142">
        <f>S285*H285</f>
        <v>0</v>
      </c>
      <c r="U285" s="142">
        <v>0</v>
      </c>
      <c r="V285" s="142">
        <f>U285*H285</f>
        <v>0</v>
      </c>
      <c r="W285" s="142">
        <v>0</v>
      </c>
      <c r="X285" s="143">
        <f>W285*H285</f>
        <v>0</v>
      </c>
      <c r="AR285" s="144" t="s">
        <v>142</v>
      </c>
      <c r="AT285" s="144" t="s">
        <v>137</v>
      </c>
      <c r="AU285" s="144" t="s">
        <v>87</v>
      </c>
      <c r="AY285" s="14" t="s">
        <v>135</v>
      </c>
      <c r="BE285" s="145">
        <f>IF(O285="základní",K285,0)</f>
        <v>0</v>
      </c>
      <c r="BF285" s="145">
        <f>IF(O285="snížená",K285,0)</f>
        <v>0</v>
      </c>
      <c r="BG285" s="145">
        <f>IF(O285="zákl. přenesená",K285,0)</f>
        <v>0</v>
      </c>
      <c r="BH285" s="145">
        <f>IF(O285="sníž. přenesená",K285,0)</f>
        <v>0</v>
      </c>
      <c r="BI285" s="145">
        <f>IF(O285="nulová",K285,0)</f>
        <v>0</v>
      </c>
      <c r="BJ285" s="14" t="s">
        <v>85</v>
      </c>
      <c r="BK285" s="145">
        <f>ROUND(P285*H285,2)</f>
        <v>0</v>
      </c>
      <c r="BL285" s="14" t="s">
        <v>142</v>
      </c>
      <c r="BM285" s="144" t="s">
        <v>416</v>
      </c>
    </row>
    <row r="286" spans="2:65" s="1" customFormat="1" ht="19.5">
      <c r="B286" s="29"/>
      <c r="D286" s="146" t="s">
        <v>144</v>
      </c>
      <c r="F286" s="147" t="s">
        <v>417</v>
      </c>
      <c r="I286" s="148"/>
      <c r="J286" s="148"/>
      <c r="M286" s="29"/>
      <c r="N286" s="149"/>
      <c r="X286" s="53"/>
      <c r="AT286" s="14" t="s">
        <v>144</v>
      </c>
      <c r="AU286" s="14" t="s">
        <v>87</v>
      </c>
    </row>
    <row r="287" spans="2:65" s="1" customFormat="1" ht="11.25">
      <c r="B287" s="29"/>
      <c r="D287" s="150" t="s">
        <v>146</v>
      </c>
      <c r="F287" s="151" t="s">
        <v>418</v>
      </c>
      <c r="I287" s="148"/>
      <c r="J287" s="148"/>
      <c r="M287" s="29"/>
      <c r="N287" s="149"/>
      <c r="X287" s="53"/>
      <c r="AT287" s="14" t="s">
        <v>146</v>
      </c>
      <c r="AU287" s="14" t="s">
        <v>87</v>
      </c>
    </row>
    <row r="288" spans="2:65" s="1" customFormat="1" ht="19.5">
      <c r="B288" s="29"/>
      <c r="D288" s="146" t="s">
        <v>159</v>
      </c>
      <c r="F288" s="152" t="s">
        <v>419</v>
      </c>
      <c r="I288" s="148"/>
      <c r="J288" s="148"/>
      <c r="M288" s="29"/>
      <c r="N288" s="149"/>
      <c r="X288" s="53"/>
      <c r="AT288" s="14" t="s">
        <v>159</v>
      </c>
      <c r="AU288" s="14" t="s">
        <v>87</v>
      </c>
    </row>
    <row r="289" spans="2:65" s="1" customFormat="1" ht="24">
      <c r="B289" s="29"/>
      <c r="C289" s="132" t="s">
        <v>420</v>
      </c>
      <c r="D289" s="132" t="s">
        <v>137</v>
      </c>
      <c r="E289" s="133" t="s">
        <v>414</v>
      </c>
      <c r="F289" s="134" t="s">
        <v>415</v>
      </c>
      <c r="G289" s="135" t="s">
        <v>140</v>
      </c>
      <c r="H289" s="136">
        <v>452.1</v>
      </c>
      <c r="I289" s="137"/>
      <c r="J289" s="137"/>
      <c r="K289" s="138">
        <f>ROUND(P289*H289,2)</f>
        <v>0</v>
      </c>
      <c r="L289" s="134" t="s">
        <v>141</v>
      </c>
      <c r="M289" s="29"/>
      <c r="N289" s="139" t="s">
        <v>1</v>
      </c>
      <c r="O289" s="140" t="s">
        <v>40</v>
      </c>
      <c r="P289" s="141">
        <f>I289+J289</f>
        <v>0</v>
      </c>
      <c r="Q289" s="141">
        <f>ROUND(I289*H289,2)</f>
        <v>0</v>
      </c>
      <c r="R289" s="141">
        <f>ROUND(J289*H289,2)</f>
        <v>0</v>
      </c>
      <c r="T289" s="142">
        <f>S289*H289</f>
        <v>0</v>
      </c>
      <c r="U289" s="142">
        <v>0</v>
      </c>
      <c r="V289" s="142">
        <f>U289*H289</f>
        <v>0</v>
      </c>
      <c r="W289" s="142">
        <v>0</v>
      </c>
      <c r="X289" s="143">
        <f>W289*H289</f>
        <v>0</v>
      </c>
      <c r="AR289" s="144" t="s">
        <v>142</v>
      </c>
      <c r="AT289" s="144" t="s">
        <v>137</v>
      </c>
      <c r="AU289" s="144" t="s">
        <v>87</v>
      </c>
      <c r="AY289" s="14" t="s">
        <v>135</v>
      </c>
      <c r="BE289" s="145">
        <f>IF(O289="základní",K289,0)</f>
        <v>0</v>
      </c>
      <c r="BF289" s="145">
        <f>IF(O289="snížená",K289,0)</f>
        <v>0</v>
      </c>
      <c r="BG289" s="145">
        <f>IF(O289="zákl. přenesená",K289,0)</f>
        <v>0</v>
      </c>
      <c r="BH289" s="145">
        <f>IF(O289="sníž. přenesená",K289,0)</f>
        <v>0</v>
      </c>
      <c r="BI289" s="145">
        <f>IF(O289="nulová",K289,0)</f>
        <v>0</v>
      </c>
      <c r="BJ289" s="14" t="s">
        <v>85</v>
      </c>
      <c r="BK289" s="145">
        <f>ROUND(P289*H289,2)</f>
        <v>0</v>
      </c>
      <c r="BL289" s="14" t="s">
        <v>142</v>
      </c>
      <c r="BM289" s="144" t="s">
        <v>421</v>
      </c>
    </row>
    <row r="290" spans="2:65" s="1" customFormat="1" ht="19.5">
      <c r="B290" s="29"/>
      <c r="D290" s="146" t="s">
        <v>144</v>
      </c>
      <c r="F290" s="147" t="s">
        <v>417</v>
      </c>
      <c r="I290" s="148"/>
      <c r="J290" s="148"/>
      <c r="M290" s="29"/>
      <c r="N290" s="149"/>
      <c r="X290" s="53"/>
      <c r="AT290" s="14" t="s">
        <v>144</v>
      </c>
      <c r="AU290" s="14" t="s">
        <v>87</v>
      </c>
    </row>
    <row r="291" spans="2:65" s="1" customFormat="1" ht="11.25">
      <c r="B291" s="29"/>
      <c r="D291" s="150" t="s">
        <v>146</v>
      </c>
      <c r="F291" s="151" t="s">
        <v>418</v>
      </c>
      <c r="I291" s="148"/>
      <c r="J291" s="148"/>
      <c r="M291" s="29"/>
      <c r="N291" s="149"/>
      <c r="X291" s="53"/>
      <c r="AT291" s="14" t="s">
        <v>146</v>
      </c>
      <c r="AU291" s="14" t="s">
        <v>87</v>
      </c>
    </row>
    <row r="292" spans="2:65" s="1" customFormat="1" ht="19.5">
      <c r="B292" s="29"/>
      <c r="D292" s="146" t="s">
        <v>159</v>
      </c>
      <c r="F292" s="152" t="s">
        <v>422</v>
      </c>
      <c r="I292" s="148"/>
      <c r="J292" s="148"/>
      <c r="M292" s="29"/>
      <c r="N292" s="149"/>
      <c r="X292" s="53"/>
      <c r="AT292" s="14" t="s">
        <v>159</v>
      </c>
      <c r="AU292" s="14" t="s">
        <v>87</v>
      </c>
    </row>
    <row r="293" spans="2:65" s="1" customFormat="1" ht="24">
      <c r="B293" s="29"/>
      <c r="C293" s="132" t="s">
        <v>423</v>
      </c>
      <c r="D293" s="132" t="s">
        <v>137</v>
      </c>
      <c r="E293" s="133" t="s">
        <v>414</v>
      </c>
      <c r="F293" s="134" t="s">
        <v>415</v>
      </c>
      <c r="G293" s="135" t="s">
        <v>140</v>
      </c>
      <c r="H293" s="136">
        <v>35.700000000000003</v>
      </c>
      <c r="I293" s="137"/>
      <c r="J293" s="137"/>
      <c r="K293" s="138">
        <f>ROUND(P293*H293,2)</f>
        <v>0</v>
      </c>
      <c r="L293" s="134" t="s">
        <v>141</v>
      </c>
      <c r="M293" s="29"/>
      <c r="N293" s="139" t="s">
        <v>1</v>
      </c>
      <c r="O293" s="140" t="s">
        <v>40</v>
      </c>
      <c r="P293" s="141">
        <f>I293+J293</f>
        <v>0</v>
      </c>
      <c r="Q293" s="141">
        <f>ROUND(I293*H293,2)</f>
        <v>0</v>
      </c>
      <c r="R293" s="141">
        <f>ROUND(J293*H293,2)</f>
        <v>0</v>
      </c>
      <c r="T293" s="142">
        <f>S293*H293</f>
        <v>0</v>
      </c>
      <c r="U293" s="142">
        <v>0</v>
      </c>
      <c r="V293" s="142">
        <f>U293*H293</f>
        <v>0</v>
      </c>
      <c r="W293" s="142">
        <v>0</v>
      </c>
      <c r="X293" s="143">
        <f>W293*H293</f>
        <v>0</v>
      </c>
      <c r="AR293" s="144" t="s">
        <v>142</v>
      </c>
      <c r="AT293" s="144" t="s">
        <v>137</v>
      </c>
      <c r="AU293" s="144" t="s">
        <v>87</v>
      </c>
      <c r="AY293" s="14" t="s">
        <v>135</v>
      </c>
      <c r="BE293" s="145">
        <f>IF(O293="základní",K293,0)</f>
        <v>0</v>
      </c>
      <c r="BF293" s="145">
        <f>IF(O293="snížená",K293,0)</f>
        <v>0</v>
      </c>
      <c r="BG293" s="145">
        <f>IF(O293="zákl. přenesená",K293,0)</f>
        <v>0</v>
      </c>
      <c r="BH293" s="145">
        <f>IF(O293="sníž. přenesená",K293,0)</f>
        <v>0</v>
      </c>
      <c r="BI293" s="145">
        <f>IF(O293="nulová",K293,0)</f>
        <v>0</v>
      </c>
      <c r="BJ293" s="14" t="s">
        <v>85</v>
      </c>
      <c r="BK293" s="145">
        <f>ROUND(P293*H293,2)</f>
        <v>0</v>
      </c>
      <c r="BL293" s="14" t="s">
        <v>142</v>
      </c>
      <c r="BM293" s="144" t="s">
        <v>424</v>
      </c>
    </row>
    <row r="294" spans="2:65" s="1" customFormat="1" ht="19.5">
      <c r="B294" s="29"/>
      <c r="D294" s="146" t="s">
        <v>144</v>
      </c>
      <c r="F294" s="147" t="s">
        <v>417</v>
      </c>
      <c r="I294" s="148"/>
      <c r="J294" s="148"/>
      <c r="M294" s="29"/>
      <c r="N294" s="149"/>
      <c r="X294" s="53"/>
      <c r="AT294" s="14" t="s">
        <v>144</v>
      </c>
      <c r="AU294" s="14" t="s">
        <v>87</v>
      </c>
    </row>
    <row r="295" spans="2:65" s="1" customFormat="1" ht="11.25">
      <c r="B295" s="29"/>
      <c r="D295" s="150" t="s">
        <v>146</v>
      </c>
      <c r="F295" s="151" t="s">
        <v>418</v>
      </c>
      <c r="I295" s="148"/>
      <c r="J295" s="148"/>
      <c r="M295" s="29"/>
      <c r="N295" s="149"/>
      <c r="X295" s="53"/>
      <c r="AT295" s="14" t="s">
        <v>146</v>
      </c>
      <c r="AU295" s="14" t="s">
        <v>87</v>
      </c>
    </row>
    <row r="296" spans="2:65" s="1" customFormat="1" ht="19.5">
      <c r="B296" s="29"/>
      <c r="D296" s="146" t="s">
        <v>159</v>
      </c>
      <c r="F296" s="152" t="s">
        <v>383</v>
      </c>
      <c r="I296" s="148"/>
      <c r="J296" s="148"/>
      <c r="M296" s="29"/>
      <c r="N296" s="149"/>
      <c r="X296" s="53"/>
      <c r="AT296" s="14" t="s">
        <v>159</v>
      </c>
      <c r="AU296" s="14" t="s">
        <v>87</v>
      </c>
    </row>
    <row r="297" spans="2:65" s="1" customFormat="1" ht="24.2" customHeight="1">
      <c r="B297" s="29"/>
      <c r="C297" s="132" t="s">
        <v>425</v>
      </c>
      <c r="D297" s="132" t="s">
        <v>137</v>
      </c>
      <c r="E297" s="133" t="s">
        <v>426</v>
      </c>
      <c r="F297" s="134" t="s">
        <v>427</v>
      </c>
      <c r="G297" s="135" t="s">
        <v>140</v>
      </c>
      <c r="H297" s="136">
        <v>35.700000000000003</v>
      </c>
      <c r="I297" s="137"/>
      <c r="J297" s="137"/>
      <c r="K297" s="138">
        <f>ROUND(P297*H297,2)</f>
        <v>0</v>
      </c>
      <c r="L297" s="134" t="s">
        <v>141</v>
      </c>
      <c r="M297" s="29"/>
      <c r="N297" s="139" t="s">
        <v>1</v>
      </c>
      <c r="O297" s="140" t="s">
        <v>40</v>
      </c>
      <c r="P297" s="141">
        <f>I297+J297</f>
        <v>0</v>
      </c>
      <c r="Q297" s="141">
        <f>ROUND(I297*H297,2)</f>
        <v>0</v>
      </c>
      <c r="R297" s="141">
        <f>ROUND(J297*H297,2)</f>
        <v>0</v>
      </c>
      <c r="T297" s="142">
        <f>S297*H297</f>
        <v>0</v>
      </c>
      <c r="U297" s="142">
        <v>0</v>
      </c>
      <c r="V297" s="142">
        <f>U297*H297</f>
        <v>0</v>
      </c>
      <c r="W297" s="142">
        <v>0</v>
      </c>
      <c r="X297" s="143">
        <f>W297*H297</f>
        <v>0</v>
      </c>
      <c r="AR297" s="144" t="s">
        <v>142</v>
      </c>
      <c r="AT297" s="144" t="s">
        <v>137</v>
      </c>
      <c r="AU297" s="144" t="s">
        <v>87</v>
      </c>
      <c r="AY297" s="14" t="s">
        <v>135</v>
      </c>
      <c r="BE297" s="145">
        <f>IF(O297="základní",K297,0)</f>
        <v>0</v>
      </c>
      <c r="BF297" s="145">
        <f>IF(O297="snížená",K297,0)</f>
        <v>0</v>
      </c>
      <c r="BG297" s="145">
        <f>IF(O297="zákl. přenesená",K297,0)</f>
        <v>0</v>
      </c>
      <c r="BH297" s="145">
        <f>IF(O297="sníž. přenesená",K297,0)</f>
        <v>0</v>
      </c>
      <c r="BI297" s="145">
        <f>IF(O297="nulová",K297,0)</f>
        <v>0</v>
      </c>
      <c r="BJ297" s="14" t="s">
        <v>85</v>
      </c>
      <c r="BK297" s="145">
        <f>ROUND(P297*H297,2)</f>
        <v>0</v>
      </c>
      <c r="BL297" s="14" t="s">
        <v>142</v>
      </c>
      <c r="BM297" s="144" t="s">
        <v>428</v>
      </c>
    </row>
    <row r="298" spans="2:65" s="1" customFormat="1" ht="29.25">
      <c r="B298" s="29"/>
      <c r="D298" s="146" t="s">
        <v>144</v>
      </c>
      <c r="F298" s="147" t="s">
        <v>429</v>
      </c>
      <c r="I298" s="148"/>
      <c r="J298" s="148"/>
      <c r="M298" s="29"/>
      <c r="N298" s="149"/>
      <c r="X298" s="53"/>
      <c r="AT298" s="14" t="s">
        <v>144</v>
      </c>
      <c r="AU298" s="14" t="s">
        <v>87</v>
      </c>
    </row>
    <row r="299" spans="2:65" s="1" customFormat="1" ht="11.25">
      <c r="B299" s="29"/>
      <c r="D299" s="150" t="s">
        <v>146</v>
      </c>
      <c r="F299" s="151" t="s">
        <v>430</v>
      </c>
      <c r="I299" s="148"/>
      <c r="J299" s="148"/>
      <c r="M299" s="29"/>
      <c r="N299" s="149"/>
      <c r="X299" s="53"/>
      <c r="AT299" s="14" t="s">
        <v>146</v>
      </c>
      <c r="AU299" s="14" t="s">
        <v>87</v>
      </c>
    </row>
    <row r="300" spans="2:65" s="1" customFormat="1" ht="19.5">
      <c r="B300" s="29"/>
      <c r="D300" s="146" t="s">
        <v>159</v>
      </c>
      <c r="F300" s="152" t="s">
        <v>383</v>
      </c>
      <c r="I300" s="148"/>
      <c r="J300" s="148"/>
      <c r="M300" s="29"/>
      <c r="N300" s="149"/>
      <c r="X300" s="53"/>
      <c r="AT300" s="14" t="s">
        <v>159</v>
      </c>
      <c r="AU300" s="14" t="s">
        <v>87</v>
      </c>
    </row>
    <row r="301" spans="2:65" s="1" customFormat="1" ht="33" customHeight="1">
      <c r="B301" s="29"/>
      <c r="C301" s="132" t="s">
        <v>431</v>
      </c>
      <c r="D301" s="132" t="s">
        <v>137</v>
      </c>
      <c r="E301" s="133" t="s">
        <v>432</v>
      </c>
      <c r="F301" s="134" t="s">
        <v>433</v>
      </c>
      <c r="G301" s="135" t="s">
        <v>140</v>
      </c>
      <c r="H301" s="136">
        <v>606.4</v>
      </c>
      <c r="I301" s="137"/>
      <c r="J301" s="137"/>
      <c r="K301" s="138">
        <f>ROUND(P301*H301,2)</f>
        <v>0</v>
      </c>
      <c r="L301" s="134" t="s">
        <v>141</v>
      </c>
      <c r="M301" s="29"/>
      <c r="N301" s="139" t="s">
        <v>1</v>
      </c>
      <c r="O301" s="140" t="s">
        <v>40</v>
      </c>
      <c r="P301" s="141">
        <f>I301+J301</f>
        <v>0</v>
      </c>
      <c r="Q301" s="141">
        <f>ROUND(I301*H301,2)</f>
        <v>0</v>
      </c>
      <c r="R301" s="141">
        <f>ROUND(J301*H301,2)</f>
        <v>0</v>
      </c>
      <c r="T301" s="142">
        <f>S301*H301</f>
        <v>0</v>
      </c>
      <c r="U301" s="142">
        <v>0</v>
      </c>
      <c r="V301" s="142">
        <f>U301*H301</f>
        <v>0</v>
      </c>
      <c r="W301" s="142">
        <v>0</v>
      </c>
      <c r="X301" s="143">
        <f>W301*H301</f>
        <v>0</v>
      </c>
      <c r="AR301" s="144" t="s">
        <v>142</v>
      </c>
      <c r="AT301" s="144" t="s">
        <v>137</v>
      </c>
      <c r="AU301" s="144" t="s">
        <v>87</v>
      </c>
      <c r="AY301" s="14" t="s">
        <v>135</v>
      </c>
      <c r="BE301" s="145">
        <f>IF(O301="základní",K301,0)</f>
        <v>0</v>
      </c>
      <c r="BF301" s="145">
        <f>IF(O301="snížená",K301,0)</f>
        <v>0</v>
      </c>
      <c r="BG301" s="145">
        <f>IF(O301="zákl. přenesená",K301,0)</f>
        <v>0</v>
      </c>
      <c r="BH301" s="145">
        <f>IF(O301="sníž. přenesená",K301,0)</f>
        <v>0</v>
      </c>
      <c r="BI301" s="145">
        <f>IF(O301="nulová",K301,0)</f>
        <v>0</v>
      </c>
      <c r="BJ301" s="14" t="s">
        <v>85</v>
      </c>
      <c r="BK301" s="145">
        <f>ROUND(P301*H301,2)</f>
        <v>0</v>
      </c>
      <c r="BL301" s="14" t="s">
        <v>142</v>
      </c>
      <c r="BM301" s="144" t="s">
        <v>434</v>
      </c>
    </row>
    <row r="302" spans="2:65" s="1" customFormat="1" ht="29.25">
      <c r="B302" s="29"/>
      <c r="D302" s="146" t="s">
        <v>144</v>
      </c>
      <c r="F302" s="147" t="s">
        <v>435</v>
      </c>
      <c r="I302" s="148"/>
      <c r="J302" s="148"/>
      <c r="M302" s="29"/>
      <c r="N302" s="149"/>
      <c r="X302" s="53"/>
      <c r="AT302" s="14" t="s">
        <v>144</v>
      </c>
      <c r="AU302" s="14" t="s">
        <v>87</v>
      </c>
    </row>
    <row r="303" spans="2:65" s="1" customFormat="1" ht="11.25">
      <c r="B303" s="29"/>
      <c r="D303" s="150" t="s">
        <v>146</v>
      </c>
      <c r="F303" s="151" t="s">
        <v>436</v>
      </c>
      <c r="I303" s="148"/>
      <c r="J303" s="148"/>
      <c r="M303" s="29"/>
      <c r="N303" s="149"/>
      <c r="X303" s="53"/>
      <c r="AT303" s="14" t="s">
        <v>146</v>
      </c>
      <c r="AU303" s="14" t="s">
        <v>87</v>
      </c>
    </row>
    <row r="304" spans="2:65" s="1" customFormat="1" ht="19.5">
      <c r="B304" s="29"/>
      <c r="D304" s="146" t="s">
        <v>159</v>
      </c>
      <c r="F304" s="152" t="s">
        <v>437</v>
      </c>
      <c r="I304" s="148"/>
      <c r="J304" s="148"/>
      <c r="M304" s="29"/>
      <c r="N304" s="149"/>
      <c r="X304" s="53"/>
      <c r="AT304" s="14" t="s">
        <v>159</v>
      </c>
      <c r="AU304" s="14" t="s">
        <v>87</v>
      </c>
    </row>
    <row r="305" spans="2:65" s="1" customFormat="1" ht="24.2" customHeight="1">
      <c r="B305" s="29"/>
      <c r="C305" s="132" t="s">
        <v>438</v>
      </c>
      <c r="D305" s="132" t="s">
        <v>137</v>
      </c>
      <c r="E305" s="133" t="s">
        <v>439</v>
      </c>
      <c r="F305" s="134" t="s">
        <v>440</v>
      </c>
      <c r="G305" s="135" t="s">
        <v>140</v>
      </c>
      <c r="H305" s="136">
        <v>452.1</v>
      </c>
      <c r="I305" s="137"/>
      <c r="J305" s="137"/>
      <c r="K305" s="138">
        <f>ROUND(P305*H305,2)</f>
        <v>0</v>
      </c>
      <c r="L305" s="134" t="s">
        <v>141</v>
      </c>
      <c r="M305" s="29"/>
      <c r="N305" s="139" t="s">
        <v>1</v>
      </c>
      <c r="O305" s="140" t="s">
        <v>40</v>
      </c>
      <c r="P305" s="141">
        <f>I305+J305</f>
        <v>0</v>
      </c>
      <c r="Q305" s="141">
        <f>ROUND(I305*H305,2)</f>
        <v>0</v>
      </c>
      <c r="R305" s="141">
        <f>ROUND(J305*H305,2)</f>
        <v>0</v>
      </c>
      <c r="T305" s="142">
        <f>S305*H305</f>
        <v>0</v>
      </c>
      <c r="U305" s="142">
        <v>0</v>
      </c>
      <c r="V305" s="142">
        <f>U305*H305</f>
        <v>0</v>
      </c>
      <c r="W305" s="142">
        <v>0</v>
      </c>
      <c r="X305" s="143">
        <f>W305*H305</f>
        <v>0</v>
      </c>
      <c r="AR305" s="144" t="s">
        <v>142</v>
      </c>
      <c r="AT305" s="144" t="s">
        <v>137</v>
      </c>
      <c r="AU305" s="144" t="s">
        <v>87</v>
      </c>
      <c r="AY305" s="14" t="s">
        <v>135</v>
      </c>
      <c r="BE305" s="145">
        <f>IF(O305="základní",K305,0)</f>
        <v>0</v>
      </c>
      <c r="BF305" s="145">
        <f>IF(O305="snížená",K305,0)</f>
        <v>0</v>
      </c>
      <c r="BG305" s="145">
        <f>IF(O305="zákl. přenesená",K305,0)</f>
        <v>0</v>
      </c>
      <c r="BH305" s="145">
        <f>IF(O305="sníž. přenesená",K305,0)</f>
        <v>0</v>
      </c>
      <c r="BI305" s="145">
        <f>IF(O305="nulová",K305,0)</f>
        <v>0</v>
      </c>
      <c r="BJ305" s="14" t="s">
        <v>85</v>
      </c>
      <c r="BK305" s="145">
        <f>ROUND(P305*H305,2)</f>
        <v>0</v>
      </c>
      <c r="BL305" s="14" t="s">
        <v>142</v>
      </c>
      <c r="BM305" s="144" t="s">
        <v>441</v>
      </c>
    </row>
    <row r="306" spans="2:65" s="1" customFormat="1" ht="29.25">
      <c r="B306" s="29"/>
      <c r="D306" s="146" t="s">
        <v>144</v>
      </c>
      <c r="F306" s="147" t="s">
        <v>442</v>
      </c>
      <c r="I306" s="148"/>
      <c r="J306" s="148"/>
      <c r="M306" s="29"/>
      <c r="N306" s="149"/>
      <c r="X306" s="53"/>
      <c r="AT306" s="14" t="s">
        <v>144</v>
      </c>
      <c r="AU306" s="14" t="s">
        <v>87</v>
      </c>
    </row>
    <row r="307" spans="2:65" s="1" customFormat="1" ht="11.25">
      <c r="B307" s="29"/>
      <c r="D307" s="150" t="s">
        <v>146</v>
      </c>
      <c r="F307" s="151" t="s">
        <v>443</v>
      </c>
      <c r="I307" s="148"/>
      <c r="J307" s="148"/>
      <c r="M307" s="29"/>
      <c r="N307" s="149"/>
      <c r="X307" s="53"/>
      <c r="AT307" s="14" t="s">
        <v>146</v>
      </c>
      <c r="AU307" s="14" t="s">
        <v>87</v>
      </c>
    </row>
    <row r="308" spans="2:65" s="1" customFormat="1" ht="19.5">
      <c r="B308" s="29"/>
      <c r="D308" s="146" t="s">
        <v>159</v>
      </c>
      <c r="F308" s="152" t="s">
        <v>444</v>
      </c>
      <c r="I308" s="148"/>
      <c r="J308" s="148"/>
      <c r="M308" s="29"/>
      <c r="N308" s="149"/>
      <c r="X308" s="53"/>
      <c r="AT308" s="14" t="s">
        <v>159</v>
      </c>
      <c r="AU308" s="14" t="s">
        <v>87</v>
      </c>
    </row>
    <row r="309" spans="2:65" s="1" customFormat="1" ht="24.2" customHeight="1">
      <c r="B309" s="29"/>
      <c r="C309" s="132" t="s">
        <v>445</v>
      </c>
      <c r="D309" s="132" t="s">
        <v>137</v>
      </c>
      <c r="E309" s="133" t="s">
        <v>439</v>
      </c>
      <c r="F309" s="134" t="s">
        <v>440</v>
      </c>
      <c r="G309" s="135" t="s">
        <v>140</v>
      </c>
      <c r="H309" s="136">
        <v>35.700000000000003</v>
      </c>
      <c r="I309" s="137"/>
      <c r="J309" s="137"/>
      <c r="K309" s="138">
        <f>ROUND(P309*H309,2)</f>
        <v>0</v>
      </c>
      <c r="L309" s="134" t="s">
        <v>141</v>
      </c>
      <c r="M309" s="29"/>
      <c r="N309" s="139" t="s">
        <v>1</v>
      </c>
      <c r="O309" s="140" t="s">
        <v>40</v>
      </c>
      <c r="P309" s="141">
        <f>I309+J309</f>
        <v>0</v>
      </c>
      <c r="Q309" s="141">
        <f>ROUND(I309*H309,2)</f>
        <v>0</v>
      </c>
      <c r="R309" s="141">
        <f>ROUND(J309*H309,2)</f>
        <v>0</v>
      </c>
      <c r="T309" s="142">
        <f>S309*H309</f>
        <v>0</v>
      </c>
      <c r="U309" s="142">
        <v>0</v>
      </c>
      <c r="V309" s="142">
        <f>U309*H309</f>
        <v>0</v>
      </c>
      <c r="W309" s="142">
        <v>0</v>
      </c>
      <c r="X309" s="143">
        <f>W309*H309</f>
        <v>0</v>
      </c>
      <c r="AR309" s="144" t="s">
        <v>142</v>
      </c>
      <c r="AT309" s="144" t="s">
        <v>137</v>
      </c>
      <c r="AU309" s="144" t="s">
        <v>87</v>
      </c>
      <c r="AY309" s="14" t="s">
        <v>135</v>
      </c>
      <c r="BE309" s="145">
        <f>IF(O309="základní",K309,0)</f>
        <v>0</v>
      </c>
      <c r="BF309" s="145">
        <f>IF(O309="snížená",K309,0)</f>
        <v>0</v>
      </c>
      <c r="BG309" s="145">
        <f>IF(O309="zákl. přenesená",K309,0)</f>
        <v>0</v>
      </c>
      <c r="BH309" s="145">
        <f>IF(O309="sníž. přenesená",K309,0)</f>
        <v>0</v>
      </c>
      <c r="BI309" s="145">
        <f>IF(O309="nulová",K309,0)</f>
        <v>0</v>
      </c>
      <c r="BJ309" s="14" t="s">
        <v>85</v>
      </c>
      <c r="BK309" s="145">
        <f>ROUND(P309*H309,2)</f>
        <v>0</v>
      </c>
      <c r="BL309" s="14" t="s">
        <v>142</v>
      </c>
      <c r="BM309" s="144" t="s">
        <v>446</v>
      </c>
    </row>
    <row r="310" spans="2:65" s="1" customFormat="1" ht="29.25">
      <c r="B310" s="29"/>
      <c r="D310" s="146" t="s">
        <v>144</v>
      </c>
      <c r="F310" s="147" t="s">
        <v>442</v>
      </c>
      <c r="I310" s="148"/>
      <c r="J310" s="148"/>
      <c r="M310" s="29"/>
      <c r="N310" s="149"/>
      <c r="X310" s="53"/>
      <c r="AT310" s="14" t="s">
        <v>144</v>
      </c>
      <c r="AU310" s="14" t="s">
        <v>87</v>
      </c>
    </row>
    <row r="311" spans="2:65" s="1" customFormat="1" ht="11.25">
      <c r="B311" s="29"/>
      <c r="D311" s="150" t="s">
        <v>146</v>
      </c>
      <c r="F311" s="151" t="s">
        <v>443</v>
      </c>
      <c r="I311" s="148"/>
      <c r="J311" s="148"/>
      <c r="M311" s="29"/>
      <c r="N311" s="149"/>
      <c r="X311" s="53"/>
      <c r="AT311" s="14" t="s">
        <v>146</v>
      </c>
      <c r="AU311" s="14" t="s">
        <v>87</v>
      </c>
    </row>
    <row r="312" spans="2:65" s="1" customFormat="1" ht="19.5">
      <c r="B312" s="29"/>
      <c r="D312" s="146" t="s">
        <v>159</v>
      </c>
      <c r="F312" s="152" t="s">
        <v>383</v>
      </c>
      <c r="I312" s="148"/>
      <c r="J312" s="148"/>
      <c r="M312" s="29"/>
      <c r="N312" s="149"/>
      <c r="X312" s="53"/>
      <c r="AT312" s="14" t="s">
        <v>159</v>
      </c>
      <c r="AU312" s="14" t="s">
        <v>87</v>
      </c>
    </row>
    <row r="313" spans="2:65" s="1" customFormat="1" ht="24.2" customHeight="1">
      <c r="B313" s="29"/>
      <c r="C313" s="132" t="s">
        <v>447</v>
      </c>
      <c r="D313" s="132" t="s">
        <v>137</v>
      </c>
      <c r="E313" s="133" t="s">
        <v>448</v>
      </c>
      <c r="F313" s="134" t="s">
        <v>449</v>
      </c>
      <c r="G313" s="135" t="s">
        <v>140</v>
      </c>
      <c r="H313" s="136">
        <v>7.2</v>
      </c>
      <c r="I313" s="137"/>
      <c r="J313" s="137"/>
      <c r="K313" s="138">
        <f>ROUND(P313*H313,2)</f>
        <v>0</v>
      </c>
      <c r="L313" s="134" t="s">
        <v>141</v>
      </c>
      <c r="M313" s="29"/>
      <c r="N313" s="139" t="s">
        <v>1</v>
      </c>
      <c r="O313" s="140" t="s">
        <v>40</v>
      </c>
      <c r="P313" s="141">
        <f>I313+J313</f>
        <v>0</v>
      </c>
      <c r="Q313" s="141">
        <f>ROUND(I313*H313,2)</f>
        <v>0</v>
      </c>
      <c r="R313" s="141">
        <f>ROUND(J313*H313,2)</f>
        <v>0</v>
      </c>
      <c r="T313" s="142">
        <f>S313*H313</f>
        <v>0</v>
      </c>
      <c r="U313" s="142">
        <v>0.19536000000000001</v>
      </c>
      <c r="V313" s="142">
        <f>U313*H313</f>
        <v>1.4065920000000001</v>
      </c>
      <c r="W313" s="142">
        <v>0</v>
      </c>
      <c r="X313" s="143">
        <f>W313*H313</f>
        <v>0</v>
      </c>
      <c r="AR313" s="144" t="s">
        <v>142</v>
      </c>
      <c r="AT313" s="144" t="s">
        <v>137</v>
      </c>
      <c r="AU313" s="144" t="s">
        <v>87</v>
      </c>
      <c r="AY313" s="14" t="s">
        <v>135</v>
      </c>
      <c r="BE313" s="145">
        <f>IF(O313="základní",K313,0)</f>
        <v>0</v>
      </c>
      <c r="BF313" s="145">
        <f>IF(O313="snížená",K313,0)</f>
        <v>0</v>
      </c>
      <c r="BG313" s="145">
        <f>IF(O313="zákl. přenesená",K313,0)</f>
        <v>0</v>
      </c>
      <c r="BH313" s="145">
        <f>IF(O313="sníž. přenesená",K313,0)</f>
        <v>0</v>
      </c>
      <c r="BI313" s="145">
        <f>IF(O313="nulová",K313,0)</f>
        <v>0</v>
      </c>
      <c r="BJ313" s="14" t="s">
        <v>85</v>
      </c>
      <c r="BK313" s="145">
        <f>ROUND(P313*H313,2)</f>
        <v>0</v>
      </c>
      <c r="BL313" s="14" t="s">
        <v>142</v>
      </c>
      <c r="BM313" s="144" t="s">
        <v>450</v>
      </c>
    </row>
    <row r="314" spans="2:65" s="1" customFormat="1" ht="29.25">
      <c r="B314" s="29"/>
      <c r="D314" s="146" t="s">
        <v>144</v>
      </c>
      <c r="F314" s="147" t="s">
        <v>451</v>
      </c>
      <c r="I314" s="148"/>
      <c r="J314" s="148"/>
      <c r="M314" s="29"/>
      <c r="N314" s="149"/>
      <c r="X314" s="53"/>
      <c r="AT314" s="14" t="s">
        <v>144</v>
      </c>
      <c r="AU314" s="14" t="s">
        <v>87</v>
      </c>
    </row>
    <row r="315" spans="2:65" s="1" customFormat="1" ht="11.25">
      <c r="B315" s="29"/>
      <c r="D315" s="150" t="s">
        <v>146</v>
      </c>
      <c r="F315" s="151" t="s">
        <v>452</v>
      </c>
      <c r="I315" s="148"/>
      <c r="J315" s="148"/>
      <c r="M315" s="29"/>
      <c r="N315" s="149"/>
      <c r="X315" s="53"/>
      <c r="AT315" s="14" t="s">
        <v>146</v>
      </c>
      <c r="AU315" s="14" t="s">
        <v>87</v>
      </c>
    </row>
    <row r="316" spans="2:65" s="1" customFormat="1" ht="19.5">
      <c r="B316" s="29"/>
      <c r="D316" s="146" t="s">
        <v>159</v>
      </c>
      <c r="F316" s="152" t="s">
        <v>453</v>
      </c>
      <c r="I316" s="148"/>
      <c r="J316" s="148"/>
      <c r="M316" s="29"/>
      <c r="N316" s="149"/>
      <c r="X316" s="53"/>
      <c r="AT316" s="14" t="s">
        <v>159</v>
      </c>
      <c r="AU316" s="14" t="s">
        <v>87</v>
      </c>
    </row>
    <row r="317" spans="2:65" s="1" customFormat="1" ht="24.2" customHeight="1">
      <c r="B317" s="29"/>
      <c r="C317" s="132" t="s">
        <v>454</v>
      </c>
      <c r="D317" s="132" t="s">
        <v>137</v>
      </c>
      <c r="E317" s="133" t="s">
        <v>455</v>
      </c>
      <c r="F317" s="134" t="s">
        <v>456</v>
      </c>
      <c r="G317" s="135" t="s">
        <v>140</v>
      </c>
      <c r="H317" s="136">
        <v>81</v>
      </c>
      <c r="I317" s="137"/>
      <c r="J317" s="137"/>
      <c r="K317" s="138">
        <f>ROUND(P317*H317,2)</f>
        <v>0</v>
      </c>
      <c r="L317" s="134" t="s">
        <v>141</v>
      </c>
      <c r="M317" s="29"/>
      <c r="N317" s="139" t="s">
        <v>1</v>
      </c>
      <c r="O317" s="140" t="s">
        <v>40</v>
      </c>
      <c r="P317" s="141">
        <f>I317+J317</f>
        <v>0</v>
      </c>
      <c r="Q317" s="141">
        <f>ROUND(I317*H317,2)</f>
        <v>0</v>
      </c>
      <c r="R317" s="141">
        <f>ROUND(J317*H317,2)</f>
        <v>0</v>
      </c>
      <c r="T317" s="142">
        <f>S317*H317</f>
        <v>0</v>
      </c>
      <c r="U317" s="142">
        <v>8.9219999999999994E-2</v>
      </c>
      <c r="V317" s="142">
        <f>U317*H317</f>
        <v>7.2268199999999991</v>
      </c>
      <c r="W317" s="142">
        <v>0</v>
      </c>
      <c r="X317" s="143">
        <f>W317*H317</f>
        <v>0</v>
      </c>
      <c r="AR317" s="144" t="s">
        <v>142</v>
      </c>
      <c r="AT317" s="144" t="s">
        <v>137</v>
      </c>
      <c r="AU317" s="144" t="s">
        <v>87</v>
      </c>
      <c r="AY317" s="14" t="s">
        <v>135</v>
      </c>
      <c r="BE317" s="145">
        <f>IF(O317="základní",K317,0)</f>
        <v>0</v>
      </c>
      <c r="BF317" s="145">
        <f>IF(O317="snížená",K317,0)</f>
        <v>0</v>
      </c>
      <c r="BG317" s="145">
        <f>IF(O317="zákl. přenesená",K317,0)</f>
        <v>0</v>
      </c>
      <c r="BH317" s="145">
        <f>IF(O317="sníž. přenesená",K317,0)</f>
        <v>0</v>
      </c>
      <c r="BI317" s="145">
        <f>IF(O317="nulová",K317,0)</f>
        <v>0</v>
      </c>
      <c r="BJ317" s="14" t="s">
        <v>85</v>
      </c>
      <c r="BK317" s="145">
        <f>ROUND(P317*H317,2)</f>
        <v>0</v>
      </c>
      <c r="BL317" s="14" t="s">
        <v>142</v>
      </c>
      <c r="BM317" s="144" t="s">
        <v>457</v>
      </c>
    </row>
    <row r="318" spans="2:65" s="1" customFormat="1" ht="48.75">
      <c r="B318" s="29"/>
      <c r="D318" s="146" t="s">
        <v>144</v>
      </c>
      <c r="F318" s="147" t="s">
        <v>458</v>
      </c>
      <c r="I318" s="148"/>
      <c r="J318" s="148"/>
      <c r="M318" s="29"/>
      <c r="N318" s="149"/>
      <c r="X318" s="53"/>
      <c r="AT318" s="14" t="s">
        <v>144</v>
      </c>
      <c r="AU318" s="14" t="s">
        <v>87</v>
      </c>
    </row>
    <row r="319" spans="2:65" s="1" customFormat="1" ht="11.25">
      <c r="B319" s="29"/>
      <c r="D319" s="150" t="s">
        <v>146</v>
      </c>
      <c r="F319" s="151" t="s">
        <v>459</v>
      </c>
      <c r="I319" s="148"/>
      <c r="J319" s="148"/>
      <c r="M319" s="29"/>
      <c r="N319" s="149"/>
      <c r="X319" s="53"/>
      <c r="AT319" s="14" t="s">
        <v>146</v>
      </c>
      <c r="AU319" s="14" t="s">
        <v>87</v>
      </c>
    </row>
    <row r="320" spans="2:65" s="1" customFormat="1" ht="19.5">
      <c r="B320" s="29"/>
      <c r="D320" s="146" t="s">
        <v>159</v>
      </c>
      <c r="F320" s="152" t="s">
        <v>386</v>
      </c>
      <c r="I320" s="148"/>
      <c r="J320" s="148"/>
      <c r="M320" s="29"/>
      <c r="N320" s="149"/>
      <c r="X320" s="53"/>
      <c r="AT320" s="14" t="s">
        <v>159</v>
      </c>
      <c r="AU320" s="14" t="s">
        <v>87</v>
      </c>
    </row>
    <row r="321" spans="2:65" s="1" customFormat="1" ht="33" customHeight="1">
      <c r="B321" s="29"/>
      <c r="C321" s="132" t="s">
        <v>460</v>
      </c>
      <c r="D321" s="132" t="s">
        <v>137</v>
      </c>
      <c r="E321" s="133" t="s">
        <v>461</v>
      </c>
      <c r="F321" s="134" t="s">
        <v>462</v>
      </c>
      <c r="G321" s="135" t="s">
        <v>140</v>
      </c>
      <c r="H321" s="136">
        <v>79.7</v>
      </c>
      <c r="I321" s="137"/>
      <c r="J321" s="137"/>
      <c r="K321" s="138">
        <f>ROUND(P321*H321,2)</f>
        <v>0</v>
      </c>
      <c r="L321" s="134" t="s">
        <v>141</v>
      </c>
      <c r="M321" s="29"/>
      <c r="N321" s="139" t="s">
        <v>1</v>
      </c>
      <c r="O321" s="140" t="s">
        <v>40</v>
      </c>
      <c r="P321" s="141">
        <f>I321+J321</f>
        <v>0</v>
      </c>
      <c r="Q321" s="141">
        <f>ROUND(I321*H321,2)</f>
        <v>0</v>
      </c>
      <c r="R321" s="141">
        <f>ROUND(J321*H321,2)</f>
        <v>0</v>
      </c>
      <c r="T321" s="142">
        <f>S321*H321</f>
        <v>0</v>
      </c>
      <c r="U321" s="142">
        <v>8.9219999999999994E-2</v>
      </c>
      <c r="V321" s="142">
        <f>U321*H321</f>
        <v>7.1108339999999997</v>
      </c>
      <c r="W321" s="142">
        <v>0</v>
      </c>
      <c r="X321" s="143">
        <f>W321*H321</f>
        <v>0</v>
      </c>
      <c r="AR321" s="144" t="s">
        <v>142</v>
      </c>
      <c r="AT321" s="144" t="s">
        <v>137</v>
      </c>
      <c r="AU321" s="144" t="s">
        <v>87</v>
      </c>
      <c r="AY321" s="14" t="s">
        <v>135</v>
      </c>
      <c r="BE321" s="145">
        <f>IF(O321="základní",K321,0)</f>
        <v>0</v>
      </c>
      <c r="BF321" s="145">
        <f>IF(O321="snížená",K321,0)</f>
        <v>0</v>
      </c>
      <c r="BG321" s="145">
        <f>IF(O321="zákl. přenesená",K321,0)</f>
        <v>0</v>
      </c>
      <c r="BH321" s="145">
        <f>IF(O321="sníž. přenesená",K321,0)</f>
        <v>0</v>
      </c>
      <c r="BI321" s="145">
        <f>IF(O321="nulová",K321,0)</f>
        <v>0</v>
      </c>
      <c r="BJ321" s="14" t="s">
        <v>85</v>
      </c>
      <c r="BK321" s="145">
        <f>ROUND(P321*H321,2)</f>
        <v>0</v>
      </c>
      <c r="BL321" s="14" t="s">
        <v>142</v>
      </c>
      <c r="BM321" s="144" t="s">
        <v>463</v>
      </c>
    </row>
    <row r="322" spans="2:65" s="1" customFormat="1" ht="48.75">
      <c r="B322" s="29"/>
      <c r="D322" s="146" t="s">
        <v>144</v>
      </c>
      <c r="F322" s="147" t="s">
        <v>464</v>
      </c>
      <c r="I322" s="148"/>
      <c r="J322" s="148"/>
      <c r="M322" s="29"/>
      <c r="N322" s="149"/>
      <c r="X322" s="53"/>
      <c r="AT322" s="14" t="s">
        <v>144</v>
      </c>
      <c r="AU322" s="14" t="s">
        <v>87</v>
      </c>
    </row>
    <row r="323" spans="2:65" s="1" customFormat="1" ht="11.25">
      <c r="B323" s="29"/>
      <c r="D323" s="150" t="s">
        <v>146</v>
      </c>
      <c r="F323" s="151" t="s">
        <v>465</v>
      </c>
      <c r="I323" s="148"/>
      <c r="J323" s="148"/>
      <c r="M323" s="29"/>
      <c r="N323" s="149"/>
      <c r="X323" s="53"/>
      <c r="AT323" s="14" t="s">
        <v>146</v>
      </c>
      <c r="AU323" s="14" t="s">
        <v>87</v>
      </c>
    </row>
    <row r="324" spans="2:65" s="1" customFormat="1" ht="19.5">
      <c r="B324" s="29"/>
      <c r="D324" s="146" t="s">
        <v>159</v>
      </c>
      <c r="F324" s="152" t="s">
        <v>386</v>
      </c>
      <c r="I324" s="148"/>
      <c r="J324" s="148"/>
      <c r="M324" s="29"/>
      <c r="N324" s="149"/>
      <c r="X324" s="53"/>
      <c r="AT324" s="14" t="s">
        <v>159</v>
      </c>
      <c r="AU324" s="14" t="s">
        <v>87</v>
      </c>
    </row>
    <row r="325" spans="2:65" s="1" customFormat="1" ht="24.2" customHeight="1">
      <c r="B325" s="29"/>
      <c r="C325" s="160" t="s">
        <v>466</v>
      </c>
      <c r="D325" s="160" t="s">
        <v>311</v>
      </c>
      <c r="E325" s="161" t="s">
        <v>467</v>
      </c>
      <c r="F325" s="162" t="s">
        <v>468</v>
      </c>
      <c r="G325" s="163" t="s">
        <v>140</v>
      </c>
      <c r="H325" s="164">
        <v>30.303000000000001</v>
      </c>
      <c r="I325" s="165"/>
      <c r="J325" s="166"/>
      <c r="K325" s="167">
        <f>ROUND(P325*H325,2)</f>
        <v>0</v>
      </c>
      <c r="L325" s="162" t="s">
        <v>191</v>
      </c>
      <c r="M325" s="168"/>
      <c r="N325" s="169" t="s">
        <v>1</v>
      </c>
      <c r="O325" s="140" t="s">
        <v>40</v>
      </c>
      <c r="P325" s="141">
        <f>I325+J325</f>
        <v>0</v>
      </c>
      <c r="Q325" s="141">
        <f>ROUND(I325*H325,2)</f>
        <v>0</v>
      </c>
      <c r="R325" s="141">
        <f>ROUND(J325*H325,2)</f>
        <v>0</v>
      </c>
      <c r="T325" s="142">
        <f>S325*H325</f>
        <v>0</v>
      </c>
      <c r="U325" s="142">
        <v>0.13100000000000001</v>
      </c>
      <c r="V325" s="142">
        <f>U325*H325</f>
        <v>3.9696930000000004</v>
      </c>
      <c r="W325" s="142">
        <v>0</v>
      </c>
      <c r="X325" s="143">
        <f>W325*H325</f>
        <v>0</v>
      </c>
      <c r="AR325" s="144" t="s">
        <v>188</v>
      </c>
      <c r="AT325" s="144" t="s">
        <v>311</v>
      </c>
      <c r="AU325" s="144" t="s">
        <v>87</v>
      </c>
      <c r="AY325" s="14" t="s">
        <v>135</v>
      </c>
      <c r="BE325" s="145">
        <f>IF(O325="základní",K325,0)</f>
        <v>0</v>
      </c>
      <c r="BF325" s="145">
        <f>IF(O325="snížená",K325,0)</f>
        <v>0</v>
      </c>
      <c r="BG325" s="145">
        <f>IF(O325="zákl. přenesená",K325,0)</f>
        <v>0</v>
      </c>
      <c r="BH325" s="145">
        <f>IF(O325="sníž. přenesená",K325,0)</f>
        <v>0</v>
      </c>
      <c r="BI325" s="145">
        <f>IF(O325="nulová",K325,0)</f>
        <v>0</v>
      </c>
      <c r="BJ325" s="14" t="s">
        <v>85</v>
      </c>
      <c r="BK325" s="145">
        <f>ROUND(P325*H325,2)</f>
        <v>0</v>
      </c>
      <c r="BL325" s="14" t="s">
        <v>142</v>
      </c>
      <c r="BM325" s="144" t="s">
        <v>469</v>
      </c>
    </row>
    <row r="326" spans="2:65" s="1" customFormat="1" ht="19.5">
      <c r="B326" s="29"/>
      <c r="D326" s="146" t="s">
        <v>144</v>
      </c>
      <c r="F326" s="147" t="s">
        <v>468</v>
      </c>
      <c r="I326" s="148"/>
      <c r="J326" s="148"/>
      <c r="M326" s="29"/>
      <c r="N326" s="149"/>
      <c r="X326" s="53"/>
      <c r="AT326" s="14" t="s">
        <v>144</v>
      </c>
      <c r="AU326" s="14" t="s">
        <v>87</v>
      </c>
    </row>
    <row r="327" spans="2:65" s="1" customFormat="1" ht="19.5">
      <c r="B327" s="29"/>
      <c r="D327" s="146" t="s">
        <v>159</v>
      </c>
      <c r="F327" s="152" t="s">
        <v>386</v>
      </c>
      <c r="I327" s="148"/>
      <c r="J327" s="148"/>
      <c r="M327" s="29"/>
      <c r="N327" s="149"/>
      <c r="X327" s="53"/>
      <c r="AT327" s="14" t="s">
        <v>159</v>
      </c>
      <c r="AU327" s="14" t="s">
        <v>87</v>
      </c>
    </row>
    <row r="328" spans="2:65" s="1" customFormat="1" ht="16.5" customHeight="1">
      <c r="B328" s="29"/>
      <c r="C328" s="160" t="s">
        <v>470</v>
      </c>
      <c r="D328" s="160" t="s">
        <v>311</v>
      </c>
      <c r="E328" s="161" t="s">
        <v>471</v>
      </c>
      <c r="F328" s="162" t="s">
        <v>472</v>
      </c>
      <c r="G328" s="163" t="s">
        <v>140</v>
      </c>
      <c r="H328" s="164">
        <v>149.35</v>
      </c>
      <c r="I328" s="165"/>
      <c r="J328" s="166"/>
      <c r="K328" s="167">
        <f>ROUND(P328*H328,2)</f>
        <v>0</v>
      </c>
      <c r="L328" s="162" t="s">
        <v>1</v>
      </c>
      <c r="M328" s="168"/>
      <c r="N328" s="169" t="s">
        <v>1</v>
      </c>
      <c r="O328" s="140" t="s">
        <v>40</v>
      </c>
      <c r="P328" s="141">
        <f>I328+J328</f>
        <v>0</v>
      </c>
      <c r="Q328" s="141">
        <f>ROUND(I328*H328,2)</f>
        <v>0</v>
      </c>
      <c r="R328" s="141">
        <f>ROUND(J328*H328,2)</f>
        <v>0</v>
      </c>
      <c r="T328" s="142">
        <f>S328*H328</f>
        <v>0</v>
      </c>
      <c r="U328" s="142">
        <v>0.12</v>
      </c>
      <c r="V328" s="142">
        <f>U328*H328</f>
        <v>17.921999999999997</v>
      </c>
      <c r="W328" s="142">
        <v>0</v>
      </c>
      <c r="X328" s="143">
        <f>W328*H328</f>
        <v>0</v>
      </c>
      <c r="AR328" s="144" t="s">
        <v>188</v>
      </c>
      <c r="AT328" s="144" t="s">
        <v>311</v>
      </c>
      <c r="AU328" s="144" t="s">
        <v>87</v>
      </c>
      <c r="AY328" s="14" t="s">
        <v>135</v>
      </c>
      <c r="BE328" s="145">
        <f>IF(O328="základní",K328,0)</f>
        <v>0</v>
      </c>
      <c r="BF328" s="145">
        <f>IF(O328="snížená",K328,0)</f>
        <v>0</v>
      </c>
      <c r="BG328" s="145">
        <f>IF(O328="zákl. přenesená",K328,0)</f>
        <v>0</v>
      </c>
      <c r="BH328" s="145">
        <f>IF(O328="sníž. přenesená",K328,0)</f>
        <v>0</v>
      </c>
      <c r="BI328" s="145">
        <f>IF(O328="nulová",K328,0)</f>
        <v>0</v>
      </c>
      <c r="BJ328" s="14" t="s">
        <v>85</v>
      </c>
      <c r="BK328" s="145">
        <f>ROUND(P328*H328,2)</f>
        <v>0</v>
      </c>
      <c r="BL328" s="14" t="s">
        <v>142</v>
      </c>
      <c r="BM328" s="144" t="s">
        <v>473</v>
      </c>
    </row>
    <row r="329" spans="2:65" s="1" customFormat="1" ht="11.25">
      <c r="B329" s="29"/>
      <c r="D329" s="146" t="s">
        <v>144</v>
      </c>
      <c r="F329" s="147" t="s">
        <v>472</v>
      </c>
      <c r="I329" s="148"/>
      <c r="J329" s="148"/>
      <c r="M329" s="29"/>
      <c r="N329" s="149"/>
      <c r="X329" s="53"/>
      <c r="AT329" s="14" t="s">
        <v>144</v>
      </c>
      <c r="AU329" s="14" t="s">
        <v>87</v>
      </c>
    </row>
    <row r="330" spans="2:65" s="1" customFormat="1" ht="19.5">
      <c r="B330" s="29"/>
      <c r="D330" s="146" t="s">
        <v>159</v>
      </c>
      <c r="F330" s="152" t="s">
        <v>474</v>
      </c>
      <c r="I330" s="148"/>
      <c r="J330" s="148"/>
      <c r="M330" s="29"/>
      <c r="N330" s="149"/>
      <c r="X330" s="53"/>
      <c r="AT330" s="14" t="s">
        <v>159</v>
      </c>
      <c r="AU330" s="14" t="s">
        <v>87</v>
      </c>
    </row>
    <row r="331" spans="2:65" s="12" customFormat="1" ht="11.25">
      <c r="B331" s="153"/>
      <c r="D331" s="146" t="s">
        <v>186</v>
      </c>
      <c r="E331" s="154" t="s">
        <v>1</v>
      </c>
      <c r="F331" s="155" t="s">
        <v>475</v>
      </c>
      <c r="H331" s="156">
        <v>149.35</v>
      </c>
      <c r="I331" s="157"/>
      <c r="J331" s="157"/>
      <c r="M331" s="153"/>
      <c r="N331" s="158"/>
      <c r="X331" s="159"/>
      <c r="AT331" s="154" t="s">
        <v>186</v>
      </c>
      <c r="AU331" s="154" t="s">
        <v>87</v>
      </c>
      <c r="AV331" s="12" t="s">
        <v>87</v>
      </c>
      <c r="AW331" s="12" t="s">
        <v>5</v>
      </c>
      <c r="AX331" s="12" t="s">
        <v>85</v>
      </c>
      <c r="AY331" s="154" t="s">
        <v>135</v>
      </c>
    </row>
    <row r="332" spans="2:65" s="11" customFormat="1" ht="22.9" customHeight="1">
      <c r="B332" s="119"/>
      <c r="D332" s="120" t="s">
        <v>76</v>
      </c>
      <c r="E332" s="130" t="s">
        <v>188</v>
      </c>
      <c r="F332" s="130" t="s">
        <v>476</v>
      </c>
      <c r="I332" s="122"/>
      <c r="J332" s="122"/>
      <c r="K332" s="131">
        <f>BK332</f>
        <v>0</v>
      </c>
      <c r="M332" s="119"/>
      <c r="N332" s="124"/>
      <c r="Q332" s="125">
        <f>SUM(Q333:Q342)</f>
        <v>0</v>
      </c>
      <c r="R332" s="125">
        <f>SUM(R333:R342)</f>
        <v>0</v>
      </c>
      <c r="T332" s="126">
        <f>SUM(T333:T342)</f>
        <v>0</v>
      </c>
      <c r="V332" s="126">
        <f>SUM(V333:V342)</f>
        <v>5.6980599999999999</v>
      </c>
      <c r="X332" s="127">
        <f>SUM(X333:X342)</f>
        <v>0</v>
      </c>
      <c r="AR332" s="120" t="s">
        <v>85</v>
      </c>
      <c r="AT332" s="128" t="s">
        <v>76</v>
      </c>
      <c r="AU332" s="128" t="s">
        <v>85</v>
      </c>
      <c r="AY332" s="120" t="s">
        <v>135</v>
      </c>
      <c r="BK332" s="129">
        <f>SUM(BK333:BK342)</f>
        <v>0</v>
      </c>
    </row>
    <row r="333" spans="2:65" s="1" customFormat="1" ht="24.2" customHeight="1">
      <c r="B333" s="29"/>
      <c r="C333" s="132" t="s">
        <v>477</v>
      </c>
      <c r="D333" s="132" t="s">
        <v>137</v>
      </c>
      <c r="E333" s="133" t="s">
        <v>478</v>
      </c>
      <c r="F333" s="134" t="s">
        <v>479</v>
      </c>
      <c r="G333" s="135" t="s">
        <v>480</v>
      </c>
      <c r="H333" s="136">
        <v>1</v>
      </c>
      <c r="I333" s="137"/>
      <c r="J333" s="137"/>
      <c r="K333" s="138">
        <f>ROUND(P333*H333,2)</f>
        <v>0</v>
      </c>
      <c r="L333" s="134" t="s">
        <v>1</v>
      </c>
      <c r="M333" s="29"/>
      <c r="N333" s="139" t="s">
        <v>1</v>
      </c>
      <c r="O333" s="140" t="s">
        <v>40</v>
      </c>
      <c r="P333" s="141">
        <f>I333+J333</f>
        <v>0</v>
      </c>
      <c r="Q333" s="141">
        <f>ROUND(I333*H333,2)</f>
        <v>0</v>
      </c>
      <c r="R333" s="141">
        <f>ROUND(J333*H333,2)</f>
        <v>0</v>
      </c>
      <c r="T333" s="142">
        <f>S333*H333</f>
        <v>0</v>
      </c>
      <c r="U333" s="142">
        <v>0.34089999999999998</v>
      </c>
      <c r="V333" s="142">
        <f>U333*H333</f>
        <v>0.34089999999999998</v>
      </c>
      <c r="W333" s="142">
        <v>0</v>
      </c>
      <c r="X333" s="143">
        <f>W333*H333</f>
        <v>0</v>
      </c>
      <c r="AR333" s="144" t="s">
        <v>142</v>
      </c>
      <c r="AT333" s="144" t="s">
        <v>137</v>
      </c>
      <c r="AU333" s="144" t="s">
        <v>87</v>
      </c>
      <c r="AY333" s="14" t="s">
        <v>135</v>
      </c>
      <c r="BE333" s="145">
        <f>IF(O333="základní",K333,0)</f>
        <v>0</v>
      </c>
      <c r="BF333" s="145">
        <f>IF(O333="snížená",K333,0)</f>
        <v>0</v>
      </c>
      <c r="BG333" s="145">
        <f>IF(O333="zákl. přenesená",K333,0)</f>
        <v>0</v>
      </c>
      <c r="BH333" s="145">
        <f>IF(O333="sníž. přenesená",K333,0)</f>
        <v>0</v>
      </c>
      <c r="BI333" s="145">
        <f>IF(O333="nulová",K333,0)</f>
        <v>0</v>
      </c>
      <c r="BJ333" s="14" t="s">
        <v>85</v>
      </c>
      <c r="BK333" s="145">
        <f>ROUND(P333*H333,2)</f>
        <v>0</v>
      </c>
      <c r="BL333" s="14" t="s">
        <v>142</v>
      </c>
      <c r="BM333" s="144" t="s">
        <v>481</v>
      </c>
    </row>
    <row r="334" spans="2:65" s="1" customFormat="1" ht="19.5">
      <c r="B334" s="29"/>
      <c r="D334" s="146" t="s">
        <v>144</v>
      </c>
      <c r="F334" s="147" t="s">
        <v>482</v>
      </c>
      <c r="I334" s="148"/>
      <c r="J334" s="148"/>
      <c r="M334" s="29"/>
      <c r="N334" s="149"/>
      <c r="X334" s="53"/>
      <c r="AT334" s="14" t="s">
        <v>144</v>
      </c>
      <c r="AU334" s="14" t="s">
        <v>87</v>
      </c>
    </row>
    <row r="335" spans="2:65" s="1" customFormat="1" ht="29.25">
      <c r="B335" s="29"/>
      <c r="D335" s="146" t="s">
        <v>159</v>
      </c>
      <c r="F335" s="152" t="s">
        <v>483</v>
      </c>
      <c r="I335" s="148"/>
      <c r="J335" s="148"/>
      <c r="M335" s="29"/>
      <c r="N335" s="149"/>
      <c r="X335" s="53"/>
      <c r="AT335" s="14" t="s">
        <v>159</v>
      </c>
      <c r="AU335" s="14" t="s">
        <v>87</v>
      </c>
    </row>
    <row r="336" spans="2:65" s="1" customFormat="1" ht="24.2" customHeight="1">
      <c r="B336" s="29"/>
      <c r="C336" s="132" t="s">
        <v>484</v>
      </c>
      <c r="D336" s="132" t="s">
        <v>137</v>
      </c>
      <c r="E336" s="133" t="s">
        <v>485</v>
      </c>
      <c r="F336" s="134" t="s">
        <v>486</v>
      </c>
      <c r="G336" s="135" t="s">
        <v>480</v>
      </c>
      <c r="H336" s="136">
        <v>2</v>
      </c>
      <c r="I336" s="137"/>
      <c r="J336" s="137"/>
      <c r="K336" s="138">
        <f>ROUND(P336*H336,2)</f>
        <v>0</v>
      </c>
      <c r="L336" s="134" t="s">
        <v>1</v>
      </c>
      <c r="M336" s="29"/>
      <c r="N336" s="139" t="s">
        <v>1</v>
      </c>
      <c r="O336" s="140" t="s">
        <v>40</v>
      </c>
      <c r="P336" s="141">
        <f>I336+J336</f>
        <v>0</v>
      </c>
      <c r="Q336" s="141">
        <f>ROUND(I336*H336,2)</f>
        <v>0</v>
      </c>
      <c r="R336" s="141">
        <f>ROUND(J336*H336,2)</f>
        <v>0</v>
      </c>
      <c r="T336" s="142">
        <f>S336*H336</f>
        <v>0</v>
      </c>
      <c r="U336" s="142">
        <v>0.34089999999999998</v>
      </c>
      <c r="V336" s="142">
        <f>U336*H336</f>
        <v>0.68179999999999996</v>
      </c>
      <c r="W336" s="142">
        <v>0</v>
      </c>
      <c r="X336" s="143">
        <f>W336*H336</f>
        <v>0</v>
      </c>
      <c r="AR336" s="144" t="s">
        <v>142</v>
      </c>
      <c r="AT336" s="144" t="s">
        <v>137</v>
      </c>
      <c r="AU336" s="144" t="s">
        <v>87</v>
      </c>
      <c r="AY336" s="14" t="s">
        <v>135</v>
      </c>
      <c r="BE336" s="145">
        <f>IF(O336="základní",K336,0)</f>
        <v>0</v>
      </c>
      <c r="BF336" s="145">
        <f>IF(O336="snížená",K336,0)</f>
        <v>0</v>
      </c>
      <c r="BG336" s="145">
        <f>IF(O336="zákl. přenesená",K336,0)</f>
        <v>0</v>
      </c>
      <c r="BH336" s="145">
        <f>IF(O336="sníž. přenesená",K336,0)</f>
        <v>0</v>
      </c>
      <c r="BI336" s="145">
        <f>IF(O336="nulová",K336,0)</f>
        <v>0</v>
      </c>
      <c r="BJ336" s="14" t="s">
        <v>85</v>
      </c>
      <c r="BK336" s="145">
        <f>ROUND(P336*H336,2)</f>
        <v>0</v>
      </c>
      <c r="BL336" s="14" t="s">
        <v>142</v>
      </c>
      <c r="BM336" s="144" t="s">
        <v>487</v>
      </c>
    </row>
    <row r="337" spans="2:65" s="1" customFormat="1" ht="11.25">
      <c r="B337" s="29"/>
      <c r="D337" s="146" t="s">
        <v>144</v>
      </c>
      <c r="F337" s="147" t="s">
        <v>488</v>
      </c>
      <c r="I337" s="148"/>
      <c r="J337" s="148"/>
      <c r="M337" s="29"/>
      <c r="N337" s="149"/>
      <c r="X337" s="53"/>
      <c r="AT337" s="14" t="s">
        <v>144</v>
      </c>
      <c r="AU337" s="14" t="s">
        <v>87</v>
      </c>
    </row>
    <row r="338" spans="2:65" s="1" customFormat="1" ht="29.25">
      <c r="B338" s="29"/>
      <c r="D338" s="146" t="s">
        <v>159</v>
      </c>
      <c r="F338" s="152" t="s">
        <v>489</v>
      </c>
      <c r="I338" s="148"/>
      <c r="J338" s="148"/>
      <c r="M338" s="29"/>
      <c r="N338" s="149"/>
      <c r="X338" s="53"/>
      <c r="AT338" s="14" t="s">
        <v>159</v>
      </c>
      <c r="AU338" s="14" t="s">
        <v>87</v>
      </c>
    </row>
    <row r="339" spans="2:65" s="1" customFormat="1" ht="24.2" customHeight="1">
      <c r="B339" s="29"/>
      <c r="C339" s="132" t="s">
        <v>490</v>
      </c>
      <c r="D339" s="132" t="s">
        <v>137</v>
      </c>
      <c r="E339" s="133" t="s">
        <v>491</v>
      </c>
      <c r="F339" s="134" t="s">
        <v>492</v>
      </c>
      <c r="G339" s="135" t="s">
        <v>371</v>
      </c>
      <c r="H339" s="136">
        <v>16</v>
      </c>
      <c r="I339" s="137"/>
      <c r="J339" s="137"/>
      <c r="K339" s="138">
        <f>ROUND(P339*H339,2)</f>
        <v>0</v>
      </c>
      <c r="L339" s="134" t="s">
        <v>191</v>
      </c>
      <c r="M339" s="29"/>
      <c r="N339" s="139" t="s">
        <v>1</v>
      </c>
      <c r="O339" s="140" t="s">
        <v>40</v>
      </c>
      <c r="P339" s="141">
        <f>I339+J339</f>
        <v>0</v>
      </c>
      <c r="Q339" s="141">
        <f>ROUND(I339*H339,2)</f>
        <v>0</v>
      </c>
      <c r="R339" s="141">
        <f>ROUND(J339*H339,2)</f>
        <v>0</v>
      </c>
      <c r="T339" s="142">
        <f>S339*H339</f>
        <v>0</v>
      </c>
      <c r="U339" s="142">
        <v>0.29221000000000003</v>
      </c>
      <c r="V339" s="142">
        <f>U339*H339</f>
        <v>4.6753600000000004</v>
      </c>
      <c r="W339" s="142">
        <v>0</v>
      </c>
      <c r="X339" s="143">
        <f>W339*H339</f>
        <v>0</v>
      </c>
      <c r="AR339" s="144" t="s">
        <v>142</v>
      </c>
      <c r="AT339" s="144" t="s">
        <v>137</v>
      </c>
      <c r="AU339" s="144" t="s">
        <v>87</v>
      </c>
      <c r="AY339" s="14" t="s">
        <v>135</v>
      </c>
      <c r="BE339" s="145">
        <f>IF(O339="základní",K339,0)</f>
        <v>0</v>
      </c>
      <c r="BF339" s="145">
        <f>IF(O339="snížená",K339,0)</f>
        <v>0</v>
      </c>
      <c r="BG339" s="145">
        <f>IF(O339="zákl. přenesená",K339,0)</f>
        <v>0</v>
      </c>
      <c r="BH339" s="145">
        <f>IF(O339="sníž. přenesená",K339,0)</f>
        <v>0</v>
      </c>
      <c r="BI339" s="145">
        <f>IF(O339="nulová",K339,0)</f>
        <v>0</v>
      </c>
      <c r="BJ339" s="14" t="s">
        <v>85</v>
      </c>
      <c r="BK339" s="145">
        <f>ROUND(P339*H339,2)</f>
        <v>0</v>
      </c>
      <c r="BL339" s="14" t="s">
        <v>142</v>
      </c>
      <c r="BM339" s="144" t="s">
        <v>493</v>
      </c>
    </row>
    <row r="340" spans="2:65" s="1" customFormat="1" ht="19.5">
      <c r="B340" s="29"/>
      <c r="D340" s="146" t="s">
        <v>144</v>
      </c>
      <c r="F340" s="147" t="s">
        <v>494</v>
      </c>
      <c r="I340" s="148"/>
      <c r="J340" s="148"/>
      <c r="M340" s="29"/>
      <c r="N340" s="149"/>
      <c r="X340" s="53"/>
      <c r="AT340" s="14" t="s">
        <v>144</v>
      </c>
      <c r="AU340" s="14" t="s">
        <v>87</v>
      </c>
    </row>
    <row r="341" spans="2:65" s="1" customFormat="1" ht="24.2" customHeight="1">
      <c r="B341" s="29"/>
      <c r="C341" s="160" t="s">
        <v>495</v>
      </c>
      <c r="D341" s="160" t="s">
        <v>311</v>
      </c>
      <c r="E341" s="161" t="s">
        <v>496</v>
      </c>
      <c r="F341" s="162" t="s">
        <v>497</v>
      </c>
      <c r="G341" s="163" t="s">
        <v>371</v>
      </c>
      <c r="H341" s="164">
        <v>16</v>
      </c>
      <c r="I341" s="165"/>
      <c r="J341" s="166"/>
      <c r="K341" s="167">
        <f>ROUND(P341*H341,2)</f>
        <v>0</v>
      </c>
      <c r="L341" s="162" t="s">
        <v>1</v>
      </c>
      <c r="M341" s="168"/>
      <c r="N341" s="169" t="s">
        <v>1</v>
      </c>
      <c r="O341" s="140" t="s">
        <v>40</v>
      </c>
      <c r="P341" s="141">
        <f>I341+J341</f>
        <v>0</v>
      </c>
      <c r="Q341" s="141">
        <f>ROUND(I341*H341,2)</f>
        <v>0</v>
      </c>
      <c r="R341" s="141">
        <f>ROUND(J341*H341,2)</f>
        <v>0</v>
      </c>
      <c r="T341" s="142">
        <f>S341*H341</f>
        <v>0</v>
      </c>
      <c r="U341" s="142">
        <v>0</v>
      </c>
      <c r="V341" s="142">
        <f>U341*H341</f>
        <v>0</v>
      </c>
      <c r="W341" s="142">
        <v>0</v>
      </c>
      <c r="X341" s="143">
        <f>W341*H341</f>
        <v>0</v>
      </c>
      <c r="AR341" s="144" t="s">
        <v>188</v>
      </c>
      <c r="AT341" s="144" t="s">
        <v>311</v>
      </c>
      <c r="AU341" s="144" t="s">
        <v>87</v>
      </c>
      <c r="AY341" s="14" t="s">
        <v>135</v>
      </c>
      <c r="BE341" s="145">
        <f>IF(O341="základní",K341,0)</f>
        <v>0</v>
      </c>
      <c r="BF341" s="145">
        <f>IF(O341="snížená",K341,0)</f>
        <v>0</v>
      </c>
      <c r="BG341" s="145">
        <f>IF(O341="zákl. přenesená",K341,0)</f>
        <v>0</v>
      </c>
      <c r="BH341" s="145">
        <f>IF(O341="sníž. přenesená",K341,0)</f>
        <v>0</v>
      </c>
      <c r="BI341" s="145">
        <f>IF(O341="nulová",K341,0)</f>
        <v>0</v>
      </c>
      <c r="BJ341" s="14" t="s">
        <v>85</v>
      </c>
      <c r="BK341" s="145">
        <f>ROUND(P341*H341,2)</f>
        <v>0</v>
      </c>
      <c r="BL341" s="14" t="s">
        <v>142</v>
      </c>
      <c r="BM341" s="144" t="s">
        <v>498</v>
      </c>
    </row>
    <row r="342" spans="2:65" s="1" customFormat="1" ht="11.25">
      <c r="B342" s="29"/>
      <c r="D342" s="146" t="s">
        <v>144</v>
      </c>
      <c r="F342" s="147" t="s">
        <v>497</v>
      </c>
      <c r="I342" s="148"/>
      <c r="J342" s="148"/>
      <c r="M342" s="29"/>
      <c r="N342" s="149"/>
      <c r="X342" s="53"/>
      <c r="AT342" s="14" t="s">
        <v>144</v>
      </c>
      <c r="AU342" s="14" t="s">
        <v>87</v>
      </c>
    </row>
    <row r="343" spans="2:65" s="11" customFormat="1" ht="22.9" customHeight="1">
      <c r="B343" s="119"/>
      <c r="D343" s="120" t="s">
        <v>76</v>
      </c>
      <c r="E343" s="130" t="s">
        <v>196</v>
      </c>
      <c r="F343" s="130" t="s">
        <v>499</v>
      </c>
      <c r="I343" s="122"/>
      <c r="J343" s="122"/>
      <c r="K343" s="131">
        <f>BK343</f>
        <v>0</v>
      </c>
      <c r="M343" s="119"/>
      <c r="N343" s="124"/>
      <c r="Q343" s="125">
        <f>Q344+SUM(Q345:Q480)</f>
        <v>0</v>
      </c>
      <c r="R343" s="125">
        <f>R344+SUM(R345:R480)</f>
        <v>0</v>
      </c>
      <c r="T343" s="126">
        <f>T344+SUM(T345:T480)</f>
        <v>0</v>
      </c>
      <c r="V343" s="126">
        <f>V344+SUM(V345:V480)</f>
        <v>135.16131875000002</v>
      </c>
      <c r="X343" s="127">
        <f>X344+SUM(X345:X480)</f>
        <v>10.91</v>
      </c>
      <c r="AR343" s="120" t="s">
        <v>85</v>
      </c>
      <c r="AT343" s="128" t="s">
        <v>76</v>
      </c>
      <c r="AU343" s="128" t="s">
        <v>85</v>
      </c>
      <c r="AY343" s="120" t="s">
        <v>135</v>
      </c>
      <c r="BK343" s="129">
        <f>BK344+SUM(BK345:BK480)</f>
        <v>0</v>
      </c>
    </row>
    <row r="344" spans="2:65" s="1" customFormat="1" ht="24.2" customHeight="1">
      <c r="B344" s="29"/>
      <c r="C344" s="132" t="s">
        <v>500</v>
      </c>
      <c r="D344" s="132" t="s">
        <v>137</v>
      </c>
      <c r="E344" s="133" t="s">
        <v>501</v>
      </c>
      <c r="F344" s="134" t="s">
        <v>502</v>
      </c>
      <c r="G344" s="135" t="s">
        <v>371</v>
      </c>
      <c r="H344" s="136">
        <v>18</v>
      </c>
      <c r="I344" s="137"/>
      <c r="J344" s="137"/>
      <c r="K344" s="138">
        <f>ROUND(P344*H344,2)</f>
        <v>0</v>
      </c>
      <c r="L344" s="134" t="s">
        <v>141</v>
      </c>
      <c r="M344" s="29"/>
      <c r="N344" s="139" t="s">
        <v>1</v>
      </c>
      <c r="O344" s="140" t="s">
        <v>40</v>
      </c>
      <c r="P344" s="141">
        <f>I344+J344</f>
        <v>0</v>
      </c>
      <c r="Q344" s="141">
        <f>ROUND(I344*H344,2)</f>
        <v>0</v>
      </c>
      <c r="R344" s="141">
        <f>ROUND(J344*H344,2)</f>
        <v>0</v>
      </c>
      <c r="T344" s="142">
        <f>S344*H344</f>
        <v>0</v>
      </c>
      <c r="U344" s="142">
        <v>0</v>
      </c>
      <c r="V344" s="142">
        <f>U344*H344</f>
        <v>0</v>
      </c>
      <c r="W344" s="142">
        <v>0.55600000000000005</v>
      </c>
      <c r="X344" s="143">
        <f>W344*H344</f>
        <v>10.008000000000001</v>
      </c>
      <c r="AR344" s="144" t="s">
        <v>142</v>
      </c>
      <c r="AT344" s="144" t="s">
        <v>137</v>
      </c>
      <c r="AU344" s="144" t="s">
        <v>87</v>
      </c>
      <c r="AY344" s="14" t="s">
        <v>135</v>
      </c>
      <c r="BE344" s="145">
        <f>IF(O344="základní",K344,0)</f>
        <v>0</v>
      </c>
      <c r="BF344" s="145">
        <f>IF(O344="snížená",K344,0)</f>
        <v>0</v>
      </c>
      <c r="BG344" s="145">
        <f>IF(O344="zákl. přenesená",K344,0)</f>
        <v>0</v>
      </c>
      <c r="BH344" s="145">
        <f>IF(O344="sníž. přenesená",K344,0)</f>
        <v>0</v>
      </c>
      <c r="BI344" s="145">
        <f>IF(O344="nulová",K344,0)</f>
        <v>0</v>
      </c>
      <c r="BJ344" s="14" t="s">
        <v>85</v>
      </c>
      <c r="BK344" s="145">
        <f>ROUND(P344*H344,2)</f>
        <v>0</v>
      </c>
      <c r="BL344" s="14" t="s">
        <v>142</v>
      </c>
      <c r="BM344" s="144" t="s">
        <v>503</v>
      </c>
    </row>
    <row r="345" spans="2:65" s="1" customFormat="1" ht="19.5">
      <c r="B345" s="29"/>
      <c r="D345" s="146" t="s">
        <v>144</v>
      </c>
      <c r="F345" s="147" t="s">
        <v>504</v>
      </c>
      <c r="I345" s="148"/>
      <c r="J345" s="148"/>
      <c r="M345" s="29"/>
      <c r="N345" s="149"/>
      <c r="X345" s="53"/>
      <c r="AT345" s="14" t="s">
        <v>144</v>
      </c>
      <c r="AU345" s="14" t="s">
        <v>87</v>
      </c>
    </row>
    <row r="346" spans="2:65" s="1" customFormat="1" ht="11.25">
      <c r="B346" s="29"/>
      <c r="D346" s="150" t="s">
        <v>146</v>
      </c>
      <c r="F346" s="151" t="s">
        <v>505</v>
      </c>
      <c r="I346" s="148"/>
      <c r="J346" s="148"/>
      <c r="M346" s="29"/>
      <c r="N346" s="149"/>
      <c r="X346" s="53"/>
      <c r="AT346" s="14" t="s">
        <v>146</v>
      </c>
      <c r="AU346" s="14" t="s">
        <v>87</v>
      </c>
    </row>
    <row r="347" spans="2:65" s="1" customFormat="1" ht="29.25">
      <c r="B347" s="29"/>
      <c r="D347" s="146" t="s">
        <v>159</v>
      </c>
      <c r="F347" s="152" t="s">
        <v>506</v>
      </c>
      <c r="I347" s="148"/>
      <c r="J347" s="148"/>
      <c r="M347" s="29"/>
      <c r="N347" s="149"/>
      <c r="X347" s="53"/>
      <c r="AT347" s="14" t="s">
        <v>159</v>
      </c>
      <c r="AU347" s="14" t="s">
        <v>87</v>
      </c>
    </row>
    <row r="348" spans="2:65" s="1" customFormat="1" ht="24.2" customHeight="1">
      <c r="B348" s="29"/>
      <c r="C348" s="160" t="s">
        <v>507</v>
      </c>
      <c r="D348" s="160" t="s">
        <v>311</v>
      </c>
      <c r="E348" s="161" t="s">
        <v>508</v>
      </c>
      <c r="F348" s="162" t="s">
        <v>509</v>
      </c>
      <c r="G348" s="163" t="s">
        <v>371</v>
      </c>
      <c r="H348" s="164">
        <v>1</v>
      </c>
      <c r="I348" s="165"/>
      <c r="J348" s="166"/>
      <c r="K348" s="167">
        <f>ROUND(P348*H348,2)</f>
        <v>0</v>
      </c>
      <c r="L348" s="162" t="s">
        <v>141</v>
      </c>
      <c r="M348" s="168"/>
      <c r="N348" s="169" t="s">
        <v>1</v>
      </c>
      <c r="O348" s="140" t="s">
        <v>40</v>
      </c>
      <c r="P348" s="141">
        <f>I348+J348</f>
        <v>0</v>
      </c>
      <c r="Q348" s="141">
        <f>ROUND(I348*H348,2)</f>
        <v>0</v>
      </c>
      <c r="R348" s="141">
        <f>ROUND(J348*H348,2)</f>
        <v>0</v>
      </c>
      <c r="T348" s="142">
        <f>S348*H348</f>
        <v>0</v>
      </c>
      <c r="U348" s="142">
        <v>0.40500000000000003</v>
      </c>
      <c r="V348" s="142">
        <f>U348*H348</f>
        <v>0.40500000000000003</v>
      </c>
      <c r="W348" s="142">
        <v>0</v>
      </c>
      <c r="X348" s="143">
        <f>W348*H348</f>
        <v>0</v>
      </c>
      <c r="AR348" s="144" t="s">
        <v>188</v>
      </c>
      <c r="AT348" s="144" t="s">
        <v>311</v>
      </c>
      <c r="AU348" s="144" t="s">
        <v>87</v>
      </c>
      <c r="AY348" s="14" t="s">
        <v>135</v>
      </c>
      <c r="BE348" s="145">
        <f>IF(O348="základní",K348,0)</f>
        <v>0</v>
      </c>
      <c r="BF348" s="145">
        <f>IF(O348="snížená",K348,0)</f>
        <v>0</v>
      </c>
      <c r="BG348" s="145">
        <f>IF(O348="zákl. přenesená",K348,0)</f>
        <v>0</v>
      </c>
      <c r="BH348" s="145">
        <f>IF(O348="sníž. přenesená",K348,0)</f>
        <v>0</v>
      </c>
      <c r="BI348" s="145">
        <f>IF(O348="nulová",K348,0)</f>
        <v>0</v>
      </c>
      <c r="BJ348" s="14" t="s">
        <v>85</v>
      </c>
      <c r="BK348" s="145">
        <f>ROUND(P348*H348,2)</f>
        <v>0</v>
      </c>
      <c r="BL348" s="14" t="s">
        <v>142</v>
      </c>
      <c r="BM348" s="144" t="s">
        <v>510</v>
      </c>
    </row>
    <row r="349" spans="2:65" s="1" customFormat="1" ht="11.25">
      <c r="B349" s="29"/>
      <c r="D349" s="146" t="s">
        <v>144</v>
      </c>
      <c r="F349" s="147" t="s">
        <v>511</v>
      </c>
      <c r="I349" s="148"/>
      <c r="J349" s="148"/>
      <c r="M349" s="29"/>
      <c r="N349" s="149"/>
      <c r="X349" s="53"/>
      <c r="AT349" s="14" t="s">
        <v>144</v>
      </c>
      <c r="AU349" s="14" t="s">
        <v>87</v>
      </c>
    </row>
    <row r="350" spans="2:65" s="1" customFormat="1" ht="19.5">
      <c r="B350" s="29"/>
      <c r="D350" s="146" t="s">
        <v>159</v>
      </c>
      <c r="F350" s="152" t="s">
        <v>512</v>
      </c>
      <c r="I350" s="148"/>
      <c r="J350" s="148"/>
      <c r="M350" s="29"/>
      <c r="N350" s="149"/>
      <c r="X350" s="53"/>
      <c r="AT350" s="14" t="s">
        <v>159</v>
      </c>
      <c r="AU350" s="14" t="s">
        <v>87</v>
      </c>
    </row>
    <row r="351" spans="2:65" s="1" customFormat="1" ht="24.2" customHeight="1">
      <c r="B351" s="29"/>
      <c r="C351" s="132" t="s">
        <v>513</v>
      </c>
      <c r="D351" s="132" t="s">
        <v>137</v>
      </c>
      <c r="E351" s="133" t="s">
        <v>514</v>
      </c>
      <c r="F351" s="134" t="s">
        <v>515</v>
      </c>
      <c r="G351" s="135" t="s">
        <v>480</v>
      </c>
      <c r="H351" s="136">
        <v>2</v>
      </c>
      <c r="I351" s="137"/>
      <c r="J351" s="137"/>
      <c r="K351" s="138">
        <f>ROUND(P351*H351,2)</f>
        <v>0</v>
      </c>
      <c r="L351" s="134" t="s">
        <v>141</v>
      </c>
      <c r="M351" s="29"/>
      <c r="N351" s="139" t="s">
        <v>1</v>
      </c>
      <c r="O351" s="140" t="s">
        <v>40</v>
      </c>
      <c r="P351" s="141">
        <f>I351+J351</f>
        <v>0</v>
      </c>
      <c r="Q351" s="141">
        <f>ROUND(I351*H351,2)</f>
        <v>0</v>
      </c>
      <c r="R351" s="141">
        <f>ROUND(J351*H351,2)</f>
        <v>0</v>
      </c>
      <c r="T351" s="142">
        <f>S351*H351</f>
        <v>0</v>
      </c>
      <c r="U351" s="142">
        <v>0</v>
      </c>
      <c r="V351" s="142">
        <f>U351*H351</f>
        <v>0</v>
      </c>
      <c r="W351" s="142">
        <v>0</v>
      </c>
      <c r="X351" s="143">
        <f>W351*H351</f>
        <v>0</v>
      </c>
      <c r="AR351" s="144" t="s">
        <v>142</v>
      </c>
      <c r="AT351" s="144" t="s">
        <v>137</v>
      </c>
      <c r="AU351" s="144" t="s">
        <v>87</v>
      </c>
      <c r="AY351" s="14" t="s">
        <v>135</v>
      </c>
      <c r="BE351" s="145">
        <f>IF(O351="základní",K351,0)</f>
        <v>0</v>
      </c>
      <c r="BF351" s="145">
        <f>IF(O351="snížená",K351,0)</f>
        <v>0</v>
      </c>
      <c r="BG351" s="145">
        <f>IF(O351="zákl. přenesená",K351,0)</f>
        <v>0</v>
      </c>
      <c r="BH351" s="145">
        <f>IF(O351="sníž. přenesená",K351,0)</f>
        <v>0</v>
      </c>
      <c r="BI351" s="145">
        <f>IF(O351="nulová",K351,0)</f>
        <v>0</v>
      </c>
      <c r="BJ351" s="14" t="s">
        <v>85</v>
      </c>
      <c r="BK351" s="145">
        <f>ROUND(P351*H351,2)</f>
        <v>0</v>
      </c>
      <c r="BL351" s="14" t="s">
        <v>142</v>
      </c>
      <c r="BM351" s="144" t="s">
        <v>516</v>
      </c>
    </row>
    <row r="352" spans="2:65" s="1" customFormat="1" ht="19.5">
      <c r="B352" s="29"/>
      <c r="D352" s="146" t="s">
        <v>144</v>
      </c>
      <c r="F352" s="147" t="s">
        <v>517</v>
      </c>
      <c r="I352" s="148"/>
      <c r="J352" s="148"/>
      <c r="M352" s="29"/>
      <c r="N352" s="149"/>
      <c r="X352" s="53"/>
      <c r="AT352" s="14" t="s">
        <v>144</v>
      </c>
      <c r="AU352" s="14" t="s">
        <v>87</v>
      </c>
    </row>
    <row r="353" spans="2:65" s="1" customFormat="1" ht="11.25">
      <c r="B353" s="29"/>
      <c r="D353" s="150" t="s">
        <v>146</v>
      </c>
      <c r="F353" s="151" t="s">
        <v>518</v>
      </c>
      <c r="I353" s="148"/>
      <c r="J353" s="148"/>
      <c r="M353" s="29"/>
      <c r="N353" s="149"/>
      <c r="X353" s="53"/>
      <c r="AT353" s="14" t="s">
        <v>146</v>
      </c>
      <c r="AU353" s="14" t="s">
        <v>87</v>
      </c>
    </row>
    <row r="354" spans="2:65" s="1" customFormat="1" ht="19.5">
      <c r="B354" s="29"/>
      <c r="D354" s="146" t="s">
        <v>159</v>
      </c>
      <c r="F354" s="152" t="s">
        <v>519</v>
      </c>
      <c r="I354" s="148"/>
      <c r="J354" s="148"/>
      <c r="M354" s="29"/>
      <c r="N354" s="149"/>
      <c r="X354" s="53"/>
      <c r="AT354" s="14" t="s">
        <v>159</v>
      </c>
      <c r="AU354" s="14" t="s">
        <v>87</v>
      </c>
    </row>
    <row r="355" spans="2:65" s="1" customFormat="1" ht="24.2" customHeight="1">
      <c r="B355" s="29"/>
      <c r="C355" s="132" t="s">
        <v>520</v>
      </c>
      <c r="D355" s="132" t="s">
        <v>137</v>
      </c>
      <c r="E355" s="133" t="s">
        <v>521</v>
      </c>
      <c r="F355" s="134" t="s">
        <v>522</v>
      </c>
      <c r="G355" s="135" t="s">
        <v>480</v>
      </c>
      <c r="H355" s="136">
        <v>9</v>
      </c>
      <c r="I355" s="137"/>
      <c r="J355" s="137"/>
      <c r="K355" s="138">
        <f>ROUND(P355*H355,2)</f>
        <v>0</v>
      </c>
      <c r="L355" s="134" t="s">
        <v>141</v>
      </c>
      <c r="M355" s="29"/>
      <c r="N355" s="139" t="s">
        <v>1</v>
      </c>
      <c r="O355" s="140" t="s">
        <v>40</v>
      </c>
      <c r="P355" s="141">
        <f>I355+J355</f>
        <v>0</v>
      </c>
      <c r="Q355" s="141">
        <f>ROUND(I355*H355,2)</f>
        <v>0</v>
      </c>
      <c r="R355" s="141">
        <f>ROUND(J355*H355,2)</f>
        <v>0</v>
      </c>
      <c r="T355" s="142">
        <f>S355*H355</f>
        <v>0</v>
      </c>
      <c r="U355" s="142">
        <v>6.9999999999999999E-4</v>
      </c>
      <c r="V355" s="142">
        <f>U355*H355</f>
        <v>6.3E-3</v>
      </c>
      <c r="W355" s="142">
        <v>0</v>
      </c>
      <c r="X355" s="143">
        <f>W355*H355</f>
        <v>0</v>
      </c>
      <c r="AR355" s="144" t="s">
        <v>142</v>
      </c>
      <c r="AT355" s="144" t="s">
        <v>137</v>
      </c>
      <c r="AU355" s="144" t="s">
        <v>87</v>
      </c>
      <c r="AY355" s="14" t="s">
        <v>135</v>
      </c>
      <c r="BE355" s="145">
        <f>IF(O355="základní",K355,0)</f>
        <v>0</v>
      </c>
      <c r="BF355" s="145">
        <f>IF(O355="snížená",K355,0)</f>
        <v>0</v>
      </c>
      <c r="BG355" s="145">
        <f>IF(O355="zákl. přenesená",K355,0)</f>
        <v>0</v>
      </c>
      <c r="BH355" s="145">
        <f>IF(O355="sníž. přenesená",K355,0)</f>
        <v>0</v>
      </c>
      <c r="BI355" s="145">
        <f>IF(O355="nulová",K355,0)</f>
        <v>0</v>
      </c>
      <c r="BJ355" s="14" t="s">
        <v>85</v>
      </c>
      <c r="BK355" s="145">
        <f>ROUND(P355*H355,2)</f>
        <v>0</v>
      </c>
      <c r="BL355" s="14" t="s">
        <v>142</v>
      </c>
      <c r="BM355" s="144" t="s">
        <v>523</v>
      </c>
    </row>
    <row r="356" spans="2:65" s="1" customFormat="1" ht="19.5">
      <c r="B356" s="29"/>
      <c r="D356" s="146" t="s">
        <v>144</v>
      </c>
      <c r="F356" s="147" t="s">
        <v>524</v>
      </c>
      <c r="I356" s="148"/>
      <c r="J356" s="148"/>
      <c r="M356" s="29"/>
      <c r="N356" s="149"/>
      <c r="X356" s="53"/>
      <c r="AT356" s="14" t="s">
        <v>144</v>
      </c>
      <c r="AU356" s="14" t="s">
        <v>87</v>
      </c>
    </row>
    <row r="357" spans="2:65" s="1" customFormat="1" ht="11.25">
      <c r="B357" s="29"/>
      <c r="D357" s="150" t="s">
        <v>146</v>
      </c>
      <c r="F357" s="151" t="s">
        <v>525</v>
      </c>
      <c r="I357" s="148"/>
      <c r="J357" s="148"/>
      <c r="M357" s="29"/>
      <c r="N357" s="149"/>
      <c r="X357" s="53"/>
      <c r="AT357" s="14" t="s">
        <v>146</v>
      </c>
      <c r="AU357" s="14" t="s">
        <v>87</v>
      </c>
    </row>
    <row r="358" spans="2:65" s="1" customFormat="1" ht="19.5">
      <c r="B358" s="29"/>
      <c r="D358" s="146" t="s">
        <v>159</v>
      </c>
      <c r="F358" s="152" t="s">
        <v>526</v>
      </c>
      <c r="I358" s="148"/>
      <c r="J358" s="148"/>
      <c r="M358" s="29"/>
      <c r="N358" s="149"/>
      <c r="X358" s="53"/>
      <c r="AT358" s="14" t="s">
        <v>159</v>
      </c>
      <c r="AU358" s="14" t="s">
        <v>87</v>
      </c>
    </row>
    <row r="359" spans="2:65" s="1" customFormat="1" ht="24.2" customHeight="1">
      <c r="B359" s="29"/>
      <c r="C359" s="132" t="s">
        <v>527</v>
      </c>
      <c r="D359" s="132" t="s">
        <v>137</v>
      </c>
      <c r="E359" s="133" t="s">
        <v>528</v>
      </c>
      <c r="F359" s="134" t="s">
        <v>529</v>
      </c>
      <c r="G359" s="135" t="s">
        <v>480</v>
      </c>
      <c r="H359" s="136">
        <v>5</v>
      </c>
      <c r="I359" s="137"/>
      <c r="J359" s="137"/>
      <c r="K359" s="138">
        <f>ROUND(P359*H359,2)</f>
        <v>0</v>
      </c>
      <c r="L359" s="134" t="s">
        <v>141</v>
      </c>
      <c r="M359" s="29"/>
      <c r="N359" s="139" t="s">
        <v>1</v>
      </c>
      <c r="O359" s="140" t="s">
        <v>40</v>
      </c>
      <c r="P359" s="141">
        <f>I359+J359</f>
        <v>0</v>
      </c>
      <c r="Q359" s="141">
        <f>ROUND(I359*H359,2)</f>
        <v>0</v>
      </c>
      <c r="R359" s="141">
        <f>ROUND(J359*H359,2)</f>
        <v>0</v>
      </c>
      <c r="T359" s="142">
        <f>S359*H359</f>
        <v>0</v>
      </c>
      <c r="U359" s="142">
        <v>0.11241</v>
      </c>
      <c r="V359" s="142">
        <f>U359*H359</f>
        <v>0.56204999999999994</v>
      </c>
      <c r="W359" s="142">
        <v>0</v>
      </c>
      <c r="X359" s="143">
        <f>W359*H359</f>
        <v>0</v>
      </c>
      <c r="AR359" s="144" t="s">
        <v>142</v>
      </c>
      <c r="AT359" s="144" t="s">
        <v>137</v>
      </c>
      <c r="AU359" s="144" t="s">
        <v>87</v>
      </c>
      <c r="AY359" s="14" t="s">
        <v>135</v>
      </c>
      <c r="BE359" s="145">
        <f>IF(O359="základní",K359,0)</f>
        <v>0</v>
      </c>
      <c r="BF359" s="145">
        <f>IF(O359="snížená",K359,0)</f>
        <v>0</v>
      </c>
      <c r="BG359" s="145">
        <f>IF(O359="zákl. přenesená",K359,0)</f>
        <v>0</v>
      </c>
      <c r="BH359" s="145">
        <f>IF(O359="sníž. přenesená",K359,0)</f>
        <v>0</v>
      </c>
      <c r="BI359" s="145">
        <f>IF(O359="nulová",K359,0)</f>
        <v>0</v>
      </c>
      <c r="BJ359" s="14" t="s">
        <v>85</v>
      </c>
      <c r="BK359" s="145">
        <f>ROUND(P359*H359,2)</f>
        <v>0</v>
      </c>
      <c r="BL359" s="14" t="s">
        <v>142</v>
      </c>
      <c r="BM359" s="144" t="s">
        <v>530</v>
      </c>
    </row>
    <row r="360" spans="2:65" s="1" customFormat="1" ht="19.5">
      <c r="B360" s="29"/>
      <c r="D360" s="146" t="s">
        <v>144</v>
      </c>
      <c r="F360" s="147" t="s">
        <v>531</v>
      </c>
      <c r="I360" s="148"/>
      <c r="J360" s="148"/>
      <c r="M360" s="29"/>
      <c r="N360" s="149"/>
      <c r="X360" s="53"/>
      <c r="AT360" s="14" t="s">
        <v>144</v>
      </c>
      <c r="AU360" s="14" t="s">
        <v>87</v>
      </c>
    </row>
    <row r="361" spans="2:65" s="1" customFormat="1" ht="11.25">
      <c r="B361" s="29"/>
      <c r="D361" s="150" t="s">
        <v>146</v>
      </c>
      <c r="F361" s="151" t="s">
        <v>532</v>
      </c>
      <c r="I361" s="148"/>
      <c r="J361" s="148"/>
      <c r="M361" s="29"/>
      <c r="N361" s="149"/>
      <c r="X361" s="53"/>
      <c r="AT361" s="14" t="s">
        <v>146</v>
      </c>
      <c r="AU361" s="14" t="s">
        <v>87</v>
      </c>
    </row>
    <row r="362" spans="2:65" s="1" customFormat="1" ht="24.2" customHeight="1">
      <c r="B362" s="29"/>
      <c r="C362" s="132" t="s">
        <v>533</v>
      </c>
      <c r="D362" s="132" t="s">
        <v>137</v>
      </c>
      <c r="E362" s="133" t="s">
        <v>534</v>
      </c>
      <c r="F362" s="134" t="s">
        <v>535</v>
      </c>
      <c r="G362" s="135" t="s">
        <v>371</v>
      </c>
      <c r="H362" s="136">
        <v>38.5</v>
      </c>
      <c r="I362" s="137"/>
      <c r="J362" s="137"/>
      <c r="K362" s="138">
        <f>ROUND(P362*H362,2)</f>
        <v>0</v>
      </c>
      <c r="L362" s="134" t="s">
        <v>141</v>
      </c>
      <c r="M362" s="29"/>
      <c r="N362" s="139" t="s">
        <v>1</v>
      </c>
      <c r="O362" s="140" t="s">
        <v>40</v>
      </c>
      <c r="P362" s="141">
        <f>I362+J362</f>
        <v>0</v>
      </c>
      <c r="Q362" s="141">
        <f>ROUND(I362*H362,2)</f>
        <v>0</v>
      </c>
      <c r="R362" s="141">
        <f>ROUND(J362*H362,2)</f>
        <v>0</v>
      </c>
      <c r="T362" s="142">
        <f>S362*H362</f>
        <v>0</v>
      </c>
      <c r="U362" s="142">
        <v>1E-4</v>
      </c>
      <c r="V362" s="142">
        <f>U362*H362</f>
        <v>3.8500000000000001E-3</v>
      </c>
      <c r="W362" s="142">
        <v>0</v>
      </c>
      <c r="X362" s="143">
        <f>W362*H362</f>
        <v>0</v>
      </c>
      <c r="AR362" s="144" t="s">
        <v>142</v>
      </c>
      <c r="AT362" s="144" t="s">
        <v>137</v>
      </c>
      <c r="AU362" s="144" t="s">
        <v>87</v>
      </c>
      <c r="AY362" s="14" t="s">
        <v>135</v>
      </c>
      <c r="BE362" s="145">
        <f>IF(O362="základní",K362,0)</f>
        <v>0</v>
      </c>
      <c r="BF362" s="145">
        <f>IF(O362="snížená",K362,0)</f>
        <v>0</v>
      </c>
      <c r="BG362" s="145">
        <f>IF(O362="zákl. přenesená",K362,0)</f>
        <v>0</v>
      </c>
      <c r="BH362" s="145">
        <f>IF(O362="sníž. přenesená",K362,0)</f>
        <v>0</v>
      </c>
      <c r="BI362" s="145">
        <f>IF(O362="nulová",K362,0)</f>
        <v>0</v>
      </c>
      <c r="BJ362" s="14" t="s">
        <v>85</v>
      </c>
      <c r="BK362" s="145">
        <f>ROUND(P362*H362,2)</f>
        <v>0</v>
      </c>
      <c r="BL362" s="14" t="s">
        <v>142</v>
      </c>
      <c r="BM362" s="144" t="s">
        <v>536</v>
      </c>
    </row>
    <row r="363" spans="2:65" s="1" customFormat="1" ht="19.5">
      <c r="B363" s="29"/>
      <c r="D363" s="146" t="s">
        <v>144</v>
      </c>
      <c r="F363" s="147" t="s">
        <v>537</v>
      </c>
      <c r="I363" s="148"/>
      <c r="J363" s="148"/>
      <c r="M363" s="29"/>
      <c r="N363" s="149"/>
      <c r="X363" s="53"/>
      <c r="AT363" s="14" t="s">
        <v>144</v>
      </c>
      <c r="AU363" s="14" t="s">
        <v>87</v>
      </c>
    </row>
    <row r="364" spans="2:65" s="1" customFormat="1" ht="11.25">
      <c r="B364" s="29"/>
      <c r="D364" s="150" t="s">
        <v>146</v>
      </c>
      <c r="F364" s="151" t="s">
        <v>538</v>
      </c>
      <c r="I364" s="148"/>
      <c r="J364" s="148"/>
      <c r="M364" s="29"/>
      <c r="N364" s="149"/>
      <c r="X364" s="53"/>
      <c r="AT364" s="14" t="s">
        <v>146</v>
      </c>
      <c r="AU364" s="14" t="s">
        <v>87</v>
      </c>
    </row>
    <row r="365" spans="2:65" s="1" customFormat="1" ht="19.5">
      <c r="B365" s="29"/>
      <c r="D365" s="146" t="s">
        <v>159</v>
      </c>
      <c r="F365" s="152" t="s">
        <v>539</v>
      </c>
      <c r="I365" s="148"/>
      <c r="J365" s="148"/>
      <c r="M365" s="29"/>
      <c r="N365" s="149"/>
      <c r="X365" s="53"/>
      <c r="AT365" s="14" t="s">
        <v>159</v>
      </c>
      <c r="AU365" s="14" t="s">
        <v>87</v>
      </c>
    </row>
    <row r="366" spans="2:65" s="1" customFormat="1" ht="24.2" customHeight="1">
      <c r="B366" s="29"/>
      <c r="C366" s="132" t="s">
        <v>540</v>
      </c>
      <c r="D366" s="132" t="s">
        <v>137</v>
      </c>
      <c r="E366" s="133" t="s">
        <v>541</v>
      </c>
      <c r="F366" s="134" t="s">
        <v>542</v>
      </c>
      <c r="G366" s="135" t="s">
        <v>371</v>
      </c>
      <c r="H366" s="136">
        <v>95.9</v>
      </c>
      <c r="I366" s="137"/>
      <c r="J366" s="137"/>
      <c r="K366" s="138">
        <f>ROUND(P366*H366,2)</f>
        <v>0</v>
      </c>
      <c r="L366" s="134" t="s">
        <v>141</v>
      </c>
      <c r="M366" s="29"/>
      <c r="N366" s="139" t="s">
        <v>1</v>
      </c>
      <c r="O366" s="140" t="s">
        <v>40</v>
      </c>
      <c r="P366" s="141">
        <f>I366+J366</f>
        <v>0</v>
      </c>
      <c r="Q366" s="141">
        <f>ROUND(I366*H366,2)</f>
        <v>0</v>
      </c>
      <c r="R366" s="141">
        <f>ROUND(J366*H366,2)</f>
        <v>0</v>
      </c>
      <c r="T366" s="142">
        <f>S366*H366</f>
        <v>0</v>
      </c>
      <c r="U366" s="142">
        <v>5.0000000000000002E-5</v>
      </c>
      <c r="V366" s="142">
        <f>U366*H366</f>
        <v>4.7950000000000007E-3</v>
      </c>
      <c r="W366" s="142">
        <v>0</v>
      </c>
      <c r="X366" s="143">
        <f>W366*H366</f>
        <v>0</v>
      </c>
      <c r="AR366" s="144" t="s">
        <v>142</v>
      </c>
      <c r="AT366" s="144" t="s">
        <v>137</v>
      </c>
      <c r="AU366" s="144" t="s">
        <v>87</v>
      </c>
      <c r="AY366" s="14" t="s">
        <v>135</v>
      </c>
      <c r="BE366" s="145">
        <f>IF(O366="základní",K366,0)</f>
        <v>0</v>
      </c>
      <c r="BF366" s="145">
        <f>IF(O366="snížená",K366,0)</f>
        <v>0</v>
      </c>
      <c r="BG366" s="145">
        <f>IF(O366="zákl. přenesená",K366,0)</f>
        <v>0</v>
      </c>
      <c r="BH366" s="145">
        <f>IF(O366="sníž. přenesená",K366,0)</f>
        <v>0</v>
      </c>
      <c r="BI366" s="145">
        <f>IF(O366="nulová",K366,0)</f>
        <v>0</v>
      </c>
      <c r="BJ366" s="14" t="s">
        <v>85</v>
      </c>
      <c r="BK366" s="145">
        <f>ROUND(P366*H366,2)</f>
        <v>0</v>
      </c>
      <c r="BL366" s="14" t="s">
        <v>142</v>
      </c>
      <c r="BM366" s="144" t="s">
        <v>543</v>
      </c>
    </row>
    <row r="367" spans="2:65" s="1" customFormat="1" ht="19.5">
      <c r="B367" s="29"/>
      <c r="D367" s="146" t="s">
        <v>144</v>
      </c>
      <c r="F367" s="147" t="s">
        <v>544</v>
      </c>
      <c r="I367" s="148"/>
      <c r="J367" s="148"/>
      <c r="M367" s="29"/>
      <c r="N367" s="149"/>
      <c r="X367" s="53"/>
      <c r="AT367" s="14" t="s">
        <v>144</v>
      </c>
      <c r="AU367" s="14" t="s">
        <v>87</v>
      </c>
    </row>
    <row r="368" spans="2:65" s="1" customFormat="1" ht="11.25">
      <c r="B368" s="29"/>
      <c r="D368" s="150" t="s">
        <v>146</v>
      </c>
      <c r="F368" s="151" t="s">
        <v>545</v>
      </c>
      <c r="I368" s="148"/>
      <c r="J368" s="148"/>
      <c r="M368" s="29"/>
      <c r="N368" s="149"/>
      <c r="X368" s="53"/>
      <c r="AT368" s="14" t="s">
        <v>146</v>
      </c>
      <c r="AU368" s="14" t="s">
        <v>87</v>
      </c>
    </row>
    <row r="369" spans="2:65" s="1" customFormat="1" ht="19.5">
      <c r="B369" s="29"/>
      <c r="D369" s="146" t="s">
        <v>159</v>
      </c>
      <c r="F369" s="152" t="s">
        <v>546</v>
      </c>
      <c r="I369" s="148"/>
      <c r="J369" s="148"/>
      <c r="M369" s="29"/>
      <c r="N369" s="149"/>
      <c r="X369" s="53"/>
      <c r="AT369" s="14" t="s">
        <v>159</v>
      </c>
      <c r="AU369" s="14" t="s">
        <v>87</v>
      </c>
    </row>
    <row r="370" spans="2:65" s="1" customFormat="1" ht="24.2" customHeight="1">
      <c r="B370" s="29"/>
      <c r="C370" s="132" t="s">
        <v>547</v>
      </c>
      <c r="D370" s="132" t="s">
        <v>137</v>
      </c>
      <c r="E370" s="133" t="s">
        <v>548</v>
      </c>
      <c r="F370" s="134" t="s">
        <v>549</v>
      </c>
      <c r="G370" s="135" t="s">
        <v>371</v>
      </c>
      <c r="H370" s="136">
        <v>165.8</v>
      </c>
      <c r="I370" s="137"/>
      <c r="J370" s="137"/>
      <c r="K370" s="138">
        <f>ROUND(P370*H370,2)</f>
        <v>0</v>
      </c>
      <c r="L370" s="134" t="s">
        <v>141</v>
      </c>
      <c r="M370" s="29"/>
      <c r="N370" s="139" t="s">
        <v>1</v>
      </c>
      <c r="O370" s="140" t="s">
        <v>40</v>
      </c>
      <c r="P370" s="141">
        <f>I370+J370</f>
        <v>0</v>
      </c>
      <c r="Q370" s="141">
        <f>ROUND(I370*H370,2)</f>
        <v>0</v>
      </c>
      <c r="R370" s="141">
        <f>ROUND(J370*H370,2)</f>
        <v>0</v>
      </c>
      <c r="T370" s="142">
        <f>S370*H370</f>
        <v>0</v>
      </c>
      <c r="U370" s="142">
        <v>2.0000000000000001E-4</v>
      </c>
      <c r="V370" s="142">
        <f>U370*H370</f>
        <v>3.3160000000000002E-2</v>
      </c>
      <c r="W370" s="142">
        <v>0</v>
      </c>
      <c r="X370" s="143">
        <f>W370*H370</f>
        <v>0</v>
      </c>
      <c r="AR370" s="144" t="s">
        <v>142</v>
      </c>
      <c r="AT370" s="144" t="s">
        <v>137</v>
      </c>
      <c r="AU370" s="144" t="s">
        <v>87</v>
      </c>
      <c r="AY370" s="14" t="s">
        <v>135</v>
      </c>
      <c r="BE370" s="145">
        <f>IF(O370="základní",K370,0)</f>
        <v>0</v>
      </c>
      <c r="BF370" s="145">
        <f>IF(O370="snížená",K370,0)</f>
        <v>0</v>
      </c>
      <c r="BG370" s="145">
        <f>IF(O370="zákl. přenesená",K370,0)</f>
        <v>0</v>
      </c>
      <c r="BH370" s="145">
        <f>IF(O370="sníž. přenesená",K370,0)</f>
        <v>0</v>
      </c>
      <c r="BI370" s="145">
        <f>IF(O370="nulová",K370,0)</f>
        <v>0</v>
      </c>
      <c r="BJ370" s="14" t="s">
        <v>85</v>
      </c>
      <c r="BK370" s="145">
        <f>ROUND(P370*H370,2)</f>
        <v>0</v>
      </c>
      <c r="BL370" s="14" t="s">
        <v>142</v>
      </c>
      <c r="BM370" s="144" t="s">
        <v>550</v>
      </c>
    </row>
    <row r="371" spans="2:65" s="1" customFormat="1" ht="19.5">
      <c r="B371" s="29"/>
      <c r="D371" s="146" t="s">
        <v>144</v>
      </c>
      <c r="F371" s="147" t="s">
        <v>551</v>
      </c>
      <c r="I371" s="148"/>
      <c r="J371" s="148"/>
      <c r="M371" s="29"/>
      <c r="N371" s="149"/>
      <c r="X371" s="53"/>
      <c r="AT371" s="14" t="s">
        <v>144</v>
      </c>
      <c r="AU371" s="14" t="s">
        <v>87</v>
      </c>
    </row>
    <row r="372" spans="2:65" s="1" customFormat="1" ht="11.25">
      <c r="B372" s="29"/>
      <c r="D372" s="150" t="s">
        <v>146</v>
      </c>
      <c r="F372" s="151" t="s">
        <v>552</v>
      </c>
      <c r="I372" s="148"/>
      <c r="J372" s="148"/>
      <c r="M372" s="29"/>
      <c r="N372" s="149"/>
      <c r="X372" s="53"/>
      <c r="AT372" s="14" t="s">
        <v>146</v>
      </c>
      <c r="AU372" s="14" t="s">
        <v>87</v>
      </c>
    </row>
    <row r="373" spans="2:65" s="1" customFormat="1" ht="19.5">
      <c r="B373" s="29"/>
      <c r="D373" s="146" t="s">
        <v>159</v>
      </c>
      <c r="F373" s="152" t="s">
        <v>553</v>
      </c>
      <c r="I373" s="148"/>
      <c r="J373" s="148"/>
      <c r="M373" s="29"/>
      <c r="N373" s="149"/>
      <c r="X373" s="53"/>
      <c r="AT373" s="14" t="s">
        <v>159</v>
      </c>
      <c r="AU373" s="14" t="s">
        <v>87</v>
      </c>
    </row>
    <row r="374" spans="2:65" s="1" customFormat="1" ht="24.2" customHeight="1">
      <c r="B374" s="29"/>
      <c r="C374" s="132" t="s">
        <v>554</v>
      </c>
      <c r="D374" s="132" t="s">
        <v>137</v>
      </c>
      <c r="E374" s="133" t="s">
        <v>555</v>
      </c>
      <c r="F374" s="134" t="s">
        <v>556</v>
      </c>
      <c r="G374" s="135" t="s">
        <v>371</v>
      </c>
      <c r="H374" s="136">
        <v>69.2</v>
      </c>
      <c r="I374" s="137"/>
      <c r="J374" s="137"/>
      <c r="K374" s="138">
        <f>ROUND(P374*H374,2)</f>
        <v>0</v>
      </c>
      <c r="L374" s="134" t="s">
        <v>141</v>
      </c>
      <c r="M374" s="29"/>
      <c r="N374" s="139" t="s">
        <v>1</v>
      </c>
      <c r="O374" s="140" t="s">
        <v>40</v>
      </c>
      <c r="P374" s="141">
        <f>I374+J374</f>
        <v>0</v>
      </c>
      <c r="Q374" s="141">
        <f>ROUND(I374*H374,2)</f>
        <v>0</v>
      </c>
      <c r="R374" s="141">
        <f>ROUND(J374*H374,2)</f>
        <v>0</v>
      </c>
      <c r="T374" s="142">
        <f>S374*H374</f>
        <v>0</v>
      </c>
      <c r="U374" s="142">
        <v>1E-4</v>
      </c>
      <c r="V374" s="142">
        <f>U374*H374</f>
        <v>6.9200000000000008E-3</v>
      </c>
      <c r="W374" s="142">
        <v>0</v>
      </c>
      <c r="X374" s="143">
        <f>W374*H374</f>
        <v>0</v>
      </c>
      <c r="AR374" s="144" t="s">
        <v>142</v>
      </c>
      <c r="AT374" s="144" t="s">
        <v>137</v>
      </c>
      <c r="AU374" s="144" t="s">
        <v>87</v>
      </c>
      <c r="AY374" s="14" t="s">
        <v>135</v>
      </c>
      <c r="BE374" s="145">
        <f>IF(O374="základní",K374,0)</f>
        <v>0</v>
      </c>
      <c r="BF374" s="145">
        <f>IF(O374="snížená",K374,0)</f>
        <v>0</v>
      </c>
      <c r="BG374" s="145">
        <f>IF(O374="zákl. přenesená",K374,0)</f>
        <v>0</v>
      </c>
      <c r="BH374" s="145">
        <f>IF(O374="sníž. přenesená",K374,0)</f>
        <v>0</v>
      </c>
      <c r="BI374" s="145">
        <f>IF(O374="nulová",K374,0)</f>
        <v>0</v>
      </c>
      <c r="BJ374" s="14" t="s">
        <v>85</v>
      </c>
      <c r="BK374" s="145">
        <f>ROUND(P374*H374,2)</f>
        <v>0</v>
      </c>
      <c r="BL374" s="14" t="s">
        <v>142</v>
      </c>
      <c r="BM374" s="144" t="s">
        <v>557</v>
      </c>
    </row>
    <row r="375" spans="2:65" s="1" customFormat="1" ht="19.5">
      <c r="B375" s="29"/>
      <c r="D375" s="146" t="s">
        <v>144</v>
      </c>
      <c r="F375" s="147" t="s">
        <v>558</v>
      </c>
      <c r="I375" s="148"/>
      <c r="J375" s="148"/>
      <c r="M375" s="29"/>
      <c r="N375" s="149"/>
      <c r="X375" s="53"/>
      <c r="AT375" s="14" t="s">
        <v>144</v>
      </c>
      <c r="AU375" s="14" t="s">
        <v>87</v>
      </c>
    </row>
    <row r="376" spans="2:65" s="1" customFormat="1" ht="11.25">
      <c r="B376" s="29"/>
      <c r="D376" s="150" t="s">
        <v>146</v>
      </c>
      <c r="F376" s="151" t="s">
        <v>559</v>
      </c>
      <c r="I376" s="148"/>
      <c r="J376" s="148"/>
      <c r="M376" s="29"/>
      <c r="N376" s="149"/>
      <c r="X376" s="53"/>
      <c r="AT376" s="14" t="s">
        <v>146</v>
      </c>
      <c r="AU376" s="14" t="s">
        <v>87</v>
      </c>
    </row>
    <row r="377" spans="2:65" s="1" customFormat="1" ht="19.5">
      <c r="B377" s="29"/>
      <c r="D377" s="146" t="s">
        <v>159</v>
      </c>
      <c r="F377" s="152" t="s">
        <v>560</v>
      </c>
      <c r="I377" s="148"/>
      <c r="J377" s="148"/>
      <c r="M377" s="29"/>
      <c r="N377" s="149"/>
      <c r="X377" s="53"/>
      <c r="AT377" s="14" t="s">
        <v>159</v>
      </c>
      <c r="AU377" s="14" t="s">
        <v>87</v>
      </c>
    </row>
    <row r="378" spans="2:65" s="1" customFormat="1" ht="24.2" customHeight="1">
      <c r="B378" s="29"/>
      <c r="C378" s="132" t="s">
        <v>561</v>
      </c>
      <c r="D378" s="132" t="s">
        <v>137</v>
      </c>
      <c r="E378" s="133" t="s">
        <v>562</v>
      </c>
      <c r="F378" s="134" t="s">
        <v>563</v>
      </c>
      <c r="G378" s="135" t="s">
        <v>140</v>
      </c>
      <c r="H378" s="136">
        <v>63.5</v>
      </c>
      <c r="I378" s="137"/>
      <c r="J378" s="137"/>
      <c r="K378" s="138">
        <f>ROUND(P378*H378,2)</f>
        <v>0</v>
      </c>
      <c r="L378" s="134" t="s">
        <v>141</v>
      </c>
      <c r="M378" s="29"/>
      <c r="N378" s="139" t="s">
        <v>1</v>
      </c>
      <c r="O378" s="140" t="s">
        <v>40</v>
      </c>
      <c r="P378" s="141">
        <f>I378+J378</f>
        <v>0</v>
      </c>
      <c r="Q378" s="141">
        <f>ROUND(I378*H378,2)</f>
        <v>0</v>
      </c>
      <c r="R378" s="141">
        <f>ROUND(J378*H378,2)</f>
        <v>0</v>
      </c>
      <c r="T378" s="142">
        <f>S378*H378</f>
        <v>0</v>
      </c>
      <c r="U378" s="142">
        <v>1.1999999999999999E-3</v>
      </c>
      <c r="V378" s="142">
        <f>U378*H378</f>
        <v>7.619999999999999E-2</v>
      </c>
      <c r="W378" s="142">
        <v>0</v>
      </c>
      <c r="X378" s="143">
        <f>W378*H378</f>
        <v>0</v>
      </c>
      <c r="AR378" s="144" t="s">
        <v>142</v>
      </c>
      <c r="AT378" s="144" t="s">
        <v>137</v>
      </c>
      <c r="AU378" s="144" t="s">
        <v>87</v>
      </c>
      <c r="AY378" s="14" t="s">
        <v>135</v>
      </c>
      <c r="BE378" s="145">
        <f>IF(O378="základní",K378,0)</f>
        <v>0</v>
      </c>
      <c r="BF378" s="145">
        <f>IF(O378="snížená",K378,0)</f>
        <v>0</v>
      </c>
      <c r="BG378" s="145">
        <f>IF(O378="zákl. přenesená",K378,0)</f>
        <v>0</v>
      </c>
      <c r="BH378" s="145">
        <f>IF(O378="sníž. přenesená",K378,0)</f>
        <v>0</v>
      </c>
      <c r="BI378" s="145">
        <f>IF(O378="nulová",K378,0)</f>
        <v>0</v>
      </c>
      <c r="BJ378" s="14" t="s">
        <v>85</v>
      </c>
      <c r="BK378" s="145">
        <f>ROUND(P378*H378,2)</f>
        <v>0</v>
      </c>
      <c r="BL378" s="14" t="s">
        <v>142</v>
      </c>
      <c r="BM378" s="144" t="s">
        <v>564</v>
      </c>
    </row>
    <row r="379" spans="2:65" s="1" customFormat="1" ht="19.5">
      <c r="B379" s="29"/>
      <c r="D379" s="146" t="s">
        <v>144</v>
      </c>
      <c r="F379" s="147" t="s">
        <v>565</v>
      </c>
      <c r="I379" s="148"/>
      <c r="J379" s="148"/>
      <c r="M379" s="29"/>
      <c r="N379" s="149"/>
      <c r="X379" s="53"/>
      <c r="AT379" s="14" t="s">
        <v>144</v>
      </c>
      <c r="AU379" s="14" t="s">
        <v>87</v>
      </c>
    </row>
    <row r="380" spans="2:65" s="1" customFormat="1" ht="11.25">
      <c r="B380" s="29"/>
      <c r="D380" s="150" t="s">
        <v>146</v>
      </c>
      <c r="F380" s="151" t="s">
        <v>566</v>
      </c>
      <c r="I380" s="148"/>
      <c r="J380" s="148"/>
      <c r="M380" s="29"/>
      <c r="N380" s="149"/>
      <c r="X380" s="53"/>
      <c r="AT380" s="14" t="s">
        <v>146</v>
      </c>
      <c r="AU380" s="14" t="s">
        <v>87</v>
      </c>
    </row>
    <row r="381" spans="2:65" s="1" customFormat="1" ht="19.5">
      <c r="B381" s="29"/>
      <c r="D381" s="146" t="s">
        <v>159</v>
      </c>
      <c r="F381" s="152" t="s">
        <v>567</v>
      </c>
      <c r="I381" s="148"/>
      <c r="J381" s="148"/>
      <c r="M381" s="29"/>
      <c r="N381" s="149"/>
      <c r="X381" s="53"/>
      <c r="AT381" s="14" t="s">
        <v>159</v>
      </c>
      <c r="AU381" s="14" t="s">
        <v>87</v>
      </c>
    </row>
    <row r="382" spans="2:65" s="1" customFormat="1" ht="24.2" customHeight="1">
      <c r="B382" s="29"/>
      <c r="C382" s="132" t="s">
        <v>568</v>
      </c>
      <c r="D382" s="132" t="s">
        <v>137</v>
      </c>
      <c r="E382" s="133" t="s">
        <v>569</v>
      </c>
      <c r="F382" s="134" t="s">
        <v>570</v>
      </c>
      <c r="G382" s="135" t="s">
        <v>371</v>
      </c>
      <c r="H382" s="136">
        <v>373.9</v>
      </c>
      <c r="I382" s="137"/>
      <c r="J382" s="137"/>
      <c r="K382" s="138">
        <f>ROUND(P382*H382,2)</f>
        <v>0</v>
      </c>
      <c r="L382" s="134" t="s">
        <v>141</v>
      </c>
      <c r="M382" s="29"/>
      <c r="N382" s="139" t="s">
        <v>1</v>
      </c>
      <c r="O382" s="140" t="s">
        <v>40</v>
      </c>
      <c r="P382" s="141">
        <f>I382+J382</f>
        <v>0</v>
      </c>
      <c r="Q382" s="141">
        <f>ROUND(I382*H382,2)</f>
        <v>0</v>
      </c>
      <c r="R382" s="141">
        <f>ROUND(J382*H382,2)</f>
        <v>0</v>
      </c>
      <c r="T382" s="142">
        <f>S382*H382</f>
        <v>0</v>
      </c>
      <c r="U382" s="142">
        <v>0</v>
      </c>
      <c r="V382" s="142">
        <f>U382*H382</f>
        <v>0</v>
      </c>
      <c r="W382" s="142">
        <v>0</v>
      </c>
      <c r="X382" s="143">
        <f>W382*H382</f>
        <v>0</v>
      </c>
      <c r="AR382" s="144" t="s">
        <v>142</v>
      </c>
      <c r="AT382" s="144" t="s">
        <v>137</v>
      </c>
      <c r="AU382" s="144" t="s">
        <v>87</v>
      </c>
      <c r="AY382" s="14" t="s">
        <v>135</v>
      </c>
      <c r="BE382" s="145">
        <f>IF(O382="základní",K382,0)</f>
        <v>0</v>
      </c>
      <c r="BF382" s="145">
        <f>IF(O382="snížená",K382,0)</f>
        <v>0</v>
      </c>
      <c r="BG382" s="145">
        <f>IF(O382="zákl. přenesená",K382,0)</f>
        <v>0</v>
      </c>
      <c r="BH382" s="145">
        <f>IF(O382="sníž. přenesená",K382,0)</f>
        <v>0</v>
      </c>
      <c r="BI382" s="145">
        <f>IF(O382="nulová",K382,0)</f>
        <v>0</v>
      </c>
      <c r="BJ382" s="14" t="s">
        <v>85</v>
      </c>
      <c r="BK382" s="145">
        <f>ROUND(P382*H382,2)</f>
        <v>0</v>
      </c>
      <c r="BL382" s="14" t="s">
        <v>142</v>
      </c>
      <c r="BM382" s="144" t="s">
        <v>571</v>
      </c>
    </row>
    <row r="383" spans="2:65" s="1" customFormat="1" ht="19.5">
      <c r="B383" s="29"/>
      <c r="D383" s="146" t="s">
        <v>144</v>
      </c>
      <c r="F383" s="147" t="s">
        <v>572</v>
      </c>
      <c r="I383" s="148"/>
      <c r="J383" s="148"/>
      <c r="M383" s="29"/>
      <c r="N383" s="149"/>
      <c r="X383" s="53"/>
      <c r="AT383" s="14" t="s">
        <v>144</v>
      </c>
      <c r="AU383" s="14" t="s">
        <v>87</v>
      </c>
    </row>
    <row r="384" spans="2:65" s="1" customFormat="1" ht="11.25">
      <c r="B384" s="29"/>
      <c r="D384" s="150" t="s">
        <v>146</v>
      </c>
      <c r="F384" s="151" t="s">
        <v>573</v>
      </c>
      <c r="I384" s="148"/>
      <c r="J384" s="148"/>
      <c r="M384" s="29"/>
      <c r="N384" s="149"/>
      <c r="X384" s="53"/>
      <c r="AT384" s="14" t="s">
        <v>146</v>
      </c>
      <c r="AU384" s="14" t="s">
        <v>87</v>
      </c>
    </row>
    <row r="385" spans="2:65" s="1" customFormat="1" ht="24.2" customHeight="1">
      <c r="B385" s="29"/>
      <c r="C385" s="132" t="s">
        <v>574</v>
      </c>
      <c r="D385" s="132" t="s">
        <v>137</v>
      </c>
      <c r="E385" s="133" t="s">
        <v>575</v>
      </c>
      <c r="F385" s="134" t="s">
        <v>576</v>
      </c>
      <c r="G385" s="135" t="s">
        <v>140</v>
      </c>
      <c r="H385" s="136">
        <v>63.5</v>
      </c>
      <c r="I385" s="137"/>
      <c r="J385" s="137"/>
      <c r="K385" s="138">
        <f>ROUND(P385*H385,2)</f>
        <v>0</v>
      </c>
      <c r="L385" s="134" t="s">
        <v>141</v>
      </c>
      <c r="M385" s="29"/>
      <c r="N385" s="139" t="s">
        <v>1</v>
      </c>
      <c r="O385" s="140" t="s">
        <v>40</v>
      </c>
      <c r="P385" s="141">
        <f>I385+J385</f>
        <v>0</v>
      </c>
      <c r="Q385" s="141">
        <f>ROUND(I385*H385,2)</f>
        <v>0</v>
      </c>
      <c r="R385" s="141">
        <f>ROUND(J385*H385,2)</f>
        <v>0</v>
      </c>
      <c r="T385" s="142">
        <f>S385*H385</f>
        <v>0</v>
      </c>
      <c r="U385" s="142">
        <v>1.0000000000000001E-5</v>
      </c>
      <c r="V385" s="142">
        <f>U385*H385</f>
        <v>6.3500000000000004E-4</v>
      </c>
      <c r="W385" s="142">
        <v>0</v>
      </c>
      <c r="X385" s="143">
        <f>W385*H385</f>
        <v>0</v>
      </c>
      <c r="AR385" s="144" t="s">
        <v>142</v>
      </c>
      <c r="AT385" s="144" t="s">
        <v>137</v>
      </c>
      <c r="AU385" s="144" t="s">
        <v>87</v>
      </c>
      <c r="AY385" s="14" t="s">
        <v>135</v>
      </c>
      <c r="BE385" s="145">
        <f>IF(O385="základní",K385,0)</f>
        <v>0</v>
      </c>
      <c r="BF385" s="145">
        <f>IF(O385="snížená",K385,0)</f>
        <v>0</v>
      </c>
      <c r="BG385" s="145">
        <f>IF(O385="zákl. přenesená",K385,0)</f>
        <v>0</v>
      </c>
      <c r="BH385" s="145">
        <f>IF(O385="sníž. přenesená",K385,0)</f>
        <v>0</v>
      </c>
      <c r="BI385" s="145">
        <f>IF(O385="nulová",K385,0)</f>
        <v>0</v>
      </c>
      <c r="BJ385" s="14" t="s">
        <v>85</v>
      </c>
      <c r="BK385" s="145">
        <f>ROUND(P385*H385,2)</f>
        <v>0</v>
      </c>
      <c r="BL385" s="14" t="s">
        <v>142</v>
      </c>
      <c r="BM385" s="144" t="s">
        <v>577</v>
      </c>
    </row>
    <row r="386" spans="2:65" s="1" customFormat="1" ht="19.5">
      <c r="B386" s="29"/>
      <c r="D386" s="146" t="s">
        <v>144</v>
      </c>
      <c r="F386" s="147" t="s">
        <v>578</v>
      </c>
      <c r="I386" s="148"/>
      <c r="J386" s="148"/>
      <c r="M386" s="29"/>
      <c r="N386" s="149"/>
      <c r="X386" s="53"/>
      <c r="AT386" s="14" t="s">
        <v>144</v>
      </c>
      <c r="AU386" s="14" t="s">
        <v>87</v>
      </c>
    </row>
    <row r="387" spans="2:65" s="1" customFormat="1" ht="11.25">
      <c r="B387" s="29"/>
      <c r="D387" s="150" t="s">
        <v>146</v>
      </c>
      <c r="F387" s="151" t="s">
        <v>579</v>
      </c>
      <c r="I387" s="148"/>
      <c r="J387" s="148"/>
      <c r="M387" s="29"/>
      <c r="N387" s="149"/>
      <c r="X387" s="53"/>
      <c r="AT387" s="14" t="s">
        <v>146</v>
      </c>
      <c r="AU387" s="14" t="s">
        <v>87</v>
      </c>
    </row>
    <row r="388" spans="2:65" s="1" customFormat="1" ht="24.2" customHeight="1">
      <c r="B388" s="29"/>
      <c r="C388" s="132" t="s">
        <v>580</v>
      </c>
      <c r="D388" s="132" t="s">
        <v>137</v>
      </c>
      <c r="E388" s="133" t="s">
        <v>581</v>
      </c>
      <c r="F388" s="134" t="s">
        <v>582</v>
      </c>
      <c r="G388" s="135" t="s">
        <v>371</v>
      </c>
      <c r="H388" s="136">
        <v>210.2</v>
      </c>
      <c r="I388" s="137"/>
      <c r="J388" s="137"/>
      <c r="K388" s="138">
        <f>ROUND(P388*H388,2)</f>
        <v>0</v>
      </c>
      <c r="L388" s="134" t="s">
        <v>141</v>
      </c>
      <c r="M388" s="29"/>
      <c r="N388" s="139" t="s">
        <v>1</v>
      </c>
      <c r="O388" s="140" t="s">
        <v>40</v>
      </c>
      <c r="P388" s="141">
        <f>I388+J388</f>
        <v>0</v>
      </c>
      <c r="Q388" s="141">
        <f>ROUND(I388*H388,2)</f>
        <v>0</v>
      </c>
      <c r="R388" s="141">
        <f>ROUND(J388*H388,2)</f>
        <v>0</v>
      </c>
      <c r="T388" s="142">
        <f>S388*H388</f>
        <v>0</v>
      </c>
      <c r="U388" s="142">
        <v>8.9779999999999999E-2</v>
      </c>
      <c r="V388" s="142">
        <f>U388*H388</f>
        <v>18.871755999999998</v>
      </c>
      <c r="W388" s="142">
        <v>0</v>
      </c>
      <c r="X388" s="143">
        <f>W388*H388</f>
        <v>0</v>
      </c>
      <c r="AR388" s="144" t="s">
        <v>142</v>
      </c>
      <c r="AT388" s="144" t="s">
        <v>137</v>
      </c>
      <c r="AU388" s="144" t="s">
        <v>87</v>
      </c>
      <c r="AY388" s="14" t="s">
        <v>135</v>
      </c>
      <c r="BE388" s="145">
        <f>IF(O388="základní",K388,0)</f>
        <v>0</v>
      </c>
      <c r="BF388" s="145">
        <f>IF(O388="snížená",K388,0)</f>
        <v>0</v>
      </c>
      <c r="BG388" s="145">
        <f>IF(O388="zákl. přenesená",K388,0)</f>
        <v>0</v>
      </c>
      <c r="BH388" s="145">
        <f>IF(O388="sníž. přenesená",K388,0)</f>
        <v>0</v>
      </c>
      <c r="BI388" s="145">
        <f>IF(O388="nulová",K388,0)</f>
        <v>0</v>
      </c>
      <c r="BJ388" s="14" t="s">
        <v>85</v>
      </c>
      <c r="BK388" s="145">
        <f>ROUND(P388*H388,2)</f>
        <v>0</v>
      </c>
      <c r="BL388" s="14" t="s">
        <v>142</v>
      </c>
      <c r="BM388" s="144" t="s">
        <v>583</v>
      </c>
    </row>
    <row r="389" spans="2:65" s="1" customFormat="1" ht="39">
      <c r="B389" s="29"/>
      <c r="D389" s="146" t="s">
        <v>144</v>
      </c>
      <c r="F389" s="147" t="s">
        <v>584</v>
      </c>
      <c r="I389" s="148"/>
      <c r="J389" s="148"/>
      <c r="M389" s="29"/>
      <c r="N389" s="149"/>
      <c r="X389" s="53"/>
      <c r="AT389" s="14" t="s">
        <v>144</v>
      </c>
      <c r="AU389" s="14" t="s">
        <v>87</v>
      </c>
    </row>
    <row r="390" spans="2:65" s="1" customFormat="1" ht="11.25">
      <c r="B390" s="29"/>
      <c r="D390" s="150" t="s">
        <v>146</v>
      </c>
      <c r="F390" s="151" t="s">
        <v>585</v>
      </c>
      <c r="I390" s="148"/>
      <c r="J390" s="148"/>
      <c r="M390" s="29"/>
      <c r="N390" s="149"/>
      <c r="X390" s="53"/>
      <c r="AT390" s="14" t="s">
        <v>146</v>
      </c>
      <c r="AU390" s="14" t="s">
        <v>87</v>
      </c>
    </row>
    <row r="391" spans="2:65" s="1" customFormat="1" ht="19.5">
      <c r="B391" s="29"/>
      <c r="D391" s="146" t="s">
        <v>159</v>
      </c>
      <c r="F391" s="152" t="s">
        <v>586</v>
      </c>
      <c r="I391" s="148"/>
      <c r="J391" s="148"/>
      <c r="M391" s="29"/>
      <c r="N391" s="149"/>
      <c r="X391" s="53"/>
      <c r="AT391" s="14" t="s">
        <v>159</v>
      </c>
      <c r="AU391" s="14" t="s">
        <v>87</v>
      </c>
    </row>
    <row r="392" spans="2:65" s="1" customFormat="1" ht="24.2" customHeight="1">
      <c r="B392" s="29"/>
      <c r="C392" s="132" t="s">
        <v>587</v>
      </c>
      <c r="D392" s="132" t="s">
        <v>137</v>
      </c>
      <c r="E392" s="133" t="s">
        <v>588</v>
      </c>
      <c r="F392" s="134" t="s">
        <v>589</v>
      </c>
      <c r="G392" s="135" t="s">
        <v>371</v>
      </c>
      <c r="H392" s="136">
        <v>227.2</v>
      </c>
      <c r="I392" s="137"/>
      <c r="J392" s="137"/>
      <c r="K392" s="138">
        <f>ROUND(P392*H392,2)</f>
        <v>0</v>
      </c>
      <c r="L392" s="134" t="s">
        <v>141</v>
      </c>
      <c r="M392" s="29"/>
      <c r="N392" s="139" t="s">
        <v>1</v>
      </c>
      <c r="O392" s="140" t="s">
        <v>40</v>
      </c>
      <c r="P392" s="141">
        <f>I392+J392</f>
        <v>0</v>
      </c>
      <c r="Q392" s="141">
        <f>ROUND(I392*H392,2)</f>
        <v>0</v>
      </c>
      <c r="R392" s="141">
        <f>ROUND(J392*H392,2)</f>
        <v>0</v>
      </c>
      <c r="T392" s="142">
        <f>S392*H392</f>
        <v>0</v>
      </c>
      <c r="U392" s="142">
        <v>0.14066999999999999</v>
      </c>
      <c r="V392" s="142">
        <f>U392*H392</f>
        <v>31.960223999999997</v>
      </c>
      <c r="W392" s="142">
        <v>0</v>
      </c>
      <c r="X392" s="143">
        <f>W392*H392</f>
        <v>0</v>
      </c>
      <c r="AR392" s="144" t="s">
        <v>142</v>
      </c>
      <c r="AT392" s="144" t="s">
        <v>137</v>
      </c>
      <c r="AU392" s="144" t="s">
        <v>87</v>
      </c>
      <c r="AY392" s="14" t="s">
        <v>135</v>
      </c>
      <c r="BE392" s="145">
        <f>IF(O392="základní",K392,0)</f>
        <v>0</v>
      </c>
      <c r="BF392" s="145">
        <f>IF(O392="snížená",K392,0)</f>
        <v>0</v>
      </c>
      <c r="BG392" s="145">
        <f>IF(O392="zákl. přenesená",K392,0)</f>
        <v>0</v>
      </c>
      <c r="BH392" s="145">
        <f>IF(O392="sníž. přenesená",K392,0)</f>
        <v>0</v>
      </c>
      <c r="BI392" s="145">
        <f>IF(O392="nulová",K392,0)</f>
        <v>0</v>
      </c>
      <c r="BJ392" s="14" t="s">
        <v>85</v>
      </c>
      <c r="BK392" s="145">
        <f>ROUND(P392*H392,2)</f>
        <v>0</v>
      </c>
      <c r="BL392" s="14" t="s">
        <v>142</v>
      </c>
      <c r="BM392" s="144" t="s">
        <v>590</v>
      </c>
    </row>
    <row r="393" spans="2:65" s="1" customFormat="1" ht="29.25">
      <c r="B393" s="29"/>
      <c r="D393" s="146" t="s">
        <v>144</v>
      </c>
      <c r="F393" s="147" t="s">
        <v>591</v>
      </c>
      <c r="I393" s="148"/>
      <c r="J393" s="148"/>
      <c r="M393" s="29"/>
      <c r="N393" s="149"/>
      <c r="X393" s="53"/>
      <c r="AT393" s="14" t="s">
        <v>144</v>
      </c>
      <c r="AU393" s="14" t="s">
        <v>87</v>
      </c>
    </row>
    <row r="394" spans="2:65" s="1" customFormat="1" ht="11.25">
      <c r="B394" s="29"/>
      <c r="D394" s="150" t="s">
        <v>146</v>
      </c>
      <c r="F394" s="151" t="s">
        <v>592</v>
      </c>
      <c r="I394" s="148"/>
      <c r="J394" s="148"/>
      <c r="M394" s="29"/>
      <c r="N394" s="149"/>
      <c r="X394" s="53"/>
      <c r="AT394" s="14" t="s">
        <v>146</v>
      </c>
      <c r="AU394" s="14" t="s">
        <v>87</v>
      </c>
    </row>
    <row r="395" spans="2:65" s="1" customFormat="1" ht="29.25">
      <c r="B395" s="29"/>
      <c r="D395" s="146" t="s">
        <v>159</v>
      </c>
      <c r="F395" s="152" t="s">
        <v>593</v>
      </c>
      <c r="I395" s="148"/>
      <c r="J395" s="148"/>
      <c r="M395" s="29"/>
      <c r="N395" s="149"/>
      <c r="X395" s="53"/>
      <c r="AT395" s="14" t="s">
        <v>159</v>
      </c>
      <c r="AU395" s="14" t="s">
        <v>87</v>
      </c>
    </row>
    <row r="396" spans="2:65" s="1" customFormat="1" ht="24.2" customHeight="1">
      <c r="B396" s="29"/>
      <c r="C396" s="132" t="s">
        <v>594</v>
      </c>
      <c r="D396" s="132" t="s">
        <v>137</v>
      </c>
      <c r="E396" s="133" t="s">
        <v>595</v>
      </c>
      <c r="F396" s="134" t="s">
        <v>596</v>
      </c>
      <c r="G396" s="135" t="s">
        <v>371</v>
      </c>
      <c r="H396" s="136">
        <v>97.5</v>
      </c>
      <c r="I396" s="137"/>
      <c r="J396" s="137"/>
      <c r="K396" s="138">
        <f>ROUND(P396*H396,2)</f>
        <v>0</v>
      </c>
      <c r="L396" s="134" t="s">
        <v>141</v>
      </c>
      <c r="M396" s="29"/>
      <c r="N396" s="139" t="s">
        <v>1</v>
      </c>
      <c r="O396" s="140" t="s">
        <v>40</v>
      </c>
      <c r="P396" s="141">
        <f>I396+J396</f>
        <v>0</v>
      </c>
      <c r="Q396" s="141">
        <f>ROUND(I396*H396,2)</f>
        <v>0</v>
      </c>
      <c r="R396" s="141">
        <f>ROUND(J396*H396,2)</f>
        <v>0</v>
      </c>
      <c r="T396" s="142">
        <f>S396*H396</f>
        <v>0</v>
      </c>
      <c r="U396" s="142">
        <v>0.10095</v>
      </c>
      <c r="V396" s="142">
        <f>U396*H396</f>
        <v>9.842625</v>
      </c>
      <c r="W396" s="142">
        <v>0</v>
      </c>
      <c r="X396" s="143">
        <f>W396*H396</f>
        <v>0</v>
      </c>
      <c r="AR396" s="144" t="s">
        <v>142</v>
      </c>
      <c r="AT396" s="144" t="s">
        <v>137</v>
      </c>
      <c r="AU396" s="144" t="s">
        <v>87</v>
      </c>
      <c r="AY396" s="14" t="s">
        <v>135</v>
      </c>
      <c r="BE396" s="145">
        <f>IF(O396="základní",K396,0)</f>
        <v>0</v>
      </c>
      <c r="BF396" s="145">
        <f>IF(O396="snížená",K396,0)</f>
        <v>0</v>
      </c>
      <c r="BG396" s="145">
        <f>IF(O396="zákl. přenesená",K396,0)</f>
        <v>0</v>
      </c>
      <c r="BH396" s="145">
        <f>IF(O396="sníž. přenesená",K396,0)</f>
        <v>0</v>
      </c>
      <c r="BI396" s="145">
        <f>IF(O396="nulová",K396,0)</f>
        <v>0</v>
      </c>
      <c r="BJ396" s="14" t="s">
        <v>85</v>
      </c>
      <c r="BK396" s="145">
        <f>ROUND(P396*H396,2)</f>
        <v>0</v>
      </c>
      <c r="BL396" s="14" t="s">
        <v>142</v>
      </c>
      <c r="BM396" s="144" t="s">
        <v>597</v>
      </c>
    </row>
    <row r="397" spans="2:65" s="1" customFormat="1" ht="29.25">
      <c r="B397" s="29"/>
      <c r="D397" s="146" t="s">
        <v>144</v>
      </c>
      <c r="F397" s="147" t="s">
        <v>598</v>
      </c>
      <c r="I397" s="148"/>
      <c r="J397" s="148"/>
      <c r="M397" s="29"/>
      <c r="N397" s="149"/>
      <c r="X397" s="53"/>
      <c r="AT397" s="14" t="s">
        <v>144</v>
      </c>
      <c r="AU397" s="14" t="s">
        <v>87</v>
      </c>
    </row>
    <row r="398" spans="2:65" s="1" customFormat="1" ht="11.25">
      <c r="B398" s="29"/>
      <c r="D398" s="150" t="s">
        <v>146</v>
      </c>
      <c r="F398" s="151" t="s">
        <v>599</v>
      </c>
      <c r="I398" s="148"/>
      <c r="J398" s="148"/>
      <c r="M398" s="29"/>
      <c r="N398" s="149"/>
      <c r="X398" s="53"/>
      <c r="AT398" s="14" t="s">
        <v>146</v>
      </c>
      <c r="AU398" s="14" t="s">
        <v>87</v>
      </c>
    </row>
    <row r="399" spans="2:65" s="1" customFormat="1" ht="19.5">
      <c r="B399" s="29"/>
      <c r="D399" s="146" t="s">
        <v>159</v>
      </c>
      <c r="F399" s="152" t="s">
        <v>600</v>
      </c>
      <c r="I399" s="148"/>
      <c r="J399" s="148"/>
      <c r="M399" s="29"/>
      <c r="N399" s="149"/>
      <c r="X399" s="53"/>
      <c r="AT399" s="14" t="s">
        <v>159</v>
      </c>
      <c r="AU399" s="14" t="s">
        <v>87</v>
      </c>
    </row>
    <row r="400" spans="2:65" s="1" customFormat="1" ht="24.2" customHeight="1">
      <c r="B400" s="29"/>
      <c r="C400" s="132" t="s">
        <v>601</v>
      </c>
      <c r="D400" s="132" t="s">
        <v>137</v>
      </c>
      <c r="E400" s="133" t="s">
        <v>602</v>
      </c>
      <c r="F400" s="134" t="s">
        <v>603</v>
      </c>
      <c r="G400" s="135" t="s">
        <v>176</v>
      </c>
      <c r="H400" s="136">
        <v>11.36</v>
      </c>
      <c r="I400" s="137"/>
      <c r="J400" s="137"/>
      <c r="K400" s="138">
        <f>ROUND(P400*H400,2)</f>
        <v>0</v>
      </c>
      <c r="L400" s="134" t="s">
        <v>141</v>
      </c>
      <c r="M400" s="29"/>
      <c r="N400" s="139" t="s">
        <v>1</v>
      </c>
      <c r="O400" s="140" t="s">
        <v>40</v>
      </c>
      <c r="P400" s="141">
        <f>I400+J400</f>
        <v>0</v>
      </c>
      <c r="Q400" s="141">
        <f>ROUND(I400*H400,2)</f>
        <v>0</v>
      </c>
      <c r="R400" s="141">
        <f>ROUND(J400*H400,2)</f>
        <v>0</v>
      </c>
      <c r="T400" s="142">
        <f>S400*H400</f>
        <v>0</v>
      </c>
      <c r="U400" s="142">
        <v>2.2563399999999998</v>
      </c>
      <c r="V400" s="142">
        <f>U400*H400</f>
        <v>25.632022399999997</v>
      </c>
      <c r="W400" s="142">
        <v>0</v>
      </c>
      <c r="X400" s="143">
        <f>W400*H400</f>
        <v>0</v>
      </c>
      <c r="AR400" s="144" t="s">
        <v>142</v>
      </c>
      <c r="AT400" s="144" t="s">
        <v>137</v>
      </c>
      <c r="AU400" s="144" t="s">
        <v>87</v>
      </c>
      <c r="AY400" s="14" t="s">
        <v>135</v>
      </c>
      <c r="BE400" s="145">
        <f>IF(O400="základní",K400,0)</f>
        <v>0</v>
      </c>
      <c r="BF400" s="145">
        <f>IF(O400="snížená",K400,0)</f>
        <v>0</v>
      </c>
      <c r="BG400" s="145">
        <f>IF(O400="zákl. přenesená",K400,0)</f>
        <v>0</v>
      </c>
      <c r="BH400" s="145">
        <f>IF(O400="sníž. přenesená",K400,0)</f>
        <v>0</v>
      </c>
      <c r="BI400" s="145">
        <f>IF(O400="nulová",K400,0)</f>
        <v>0</v>
      </c>
      <c r="BJ400" s="14" t="s">
        <v>85</v>
      </c>
      <c r="BK400" s="145">
        <f>ROUND(P400*H400,2)</f>
        <v>0</v>
      </c>
      <c r="BL400" s="14" t="s">
        <v>142</v>
      </c>
      <c r="BM400" s="144" t="s">
        <v>604</v>
      </c>
    </row>
    <row r="401" spans="2:65" s="1" customFormat="1" ht="19.5">
      <c r="B401" s="29"/>
      <c r="D401" s="146" t="s">
        <v>144</v>
      </c>
      <c r="F401" s="147" t="s">
        <v>605</v>
      </c>
      <c r="I401" s="148"/>
      <c r="J401" s="148"/>
      <c r="M401" s="29"/>
      <c r="N401" s="149"/>
      <c r="X401" s="53"/>
      <c r="AT401" s="14" t="s">
        <v>144</v>
      </c>
      <c r="AU401" s="14" t="s">
        <v>87</v>
      </c>
    </row>
    <row r="402" spans="2:65" s="1" customFormat="1" ht="11.25">
      <c r="B402" s="29"/>
      <c r="D402" s="150" t="s">
        <v>146</v>
      </c>
      <c r="F402" s="151" t="s">
        <v>606</v>
      </c>
      <c r="I402" s="148"/>
      <c r="J402" s="148"/>
      <c r="M402" s="29"/>
      <c r="N402" s="149"/>
      <c r="X402" s="53"/>
      <c r="AT402" s="14" t="s">
        <v>146</v>
      </c>
      <c r="AU402" s="14" t="s">
        <v>87</v>
      </c>
    </row>
    <row r="403" spans="2:65" s="1" customFormat="1" ht="19.5">
      <c r="B403" s="29"/>
      <c r="D403" s="146" t="s">
        <v>159</v>
      </c>
      <c r="F403" s="152" t="s">
        <v>607</v>
      </c>
      <c r="I403" s="148"/>
      <c r="J403" s="148"/>
      <c r="M403" s="29"/>
      <c r="N403" s="149"/>
      <c r="X403" s="53"/>
      <c r="AT403" s="14" t="s">
        <v>159</v>
      </c>
      <c r="AU403" s="14" t="s">
        <v>87</v>
      </c>
    </row>
    <row r="404" spans="2:65" s="12" customFormat="1" ht="11.25">
      <c r="B404" s="153"/>
      <c r="D404" s="146" t="s">
        <v>186</v>
      </c>
      <c r="E404" s="154" t="s">
        <v>1</v>
      </c>
      <c r="F404" s="155" t="s">
        <v>608</v>
      </c>
      <c r="H404" s="156">
        <v>11.36</v>
      </c>
      <c r="I404" s="157"/>
      <c r="J404" s="157"/>
      <c r="M404" s="153"/>
      <c r="N404" s="158"/>
      <c r="X404" s="159"/>
      <c r="AT404" s="154" t="s">
        <v>186</v>
      </c>
      <c r="AU404" s="154" t="s">
        <v>87</v>
      </c>
      <c r="AV404" s="12" t="s">
        <v>87</v>
      </c>
      <c r="AW404" s="12" t="s">
        <v>5</v>
      </c>
      <c r="AX404" s="12" t="s">
        <v>85</v>
      </c>
      <c r="AY404" s="154" t="s">
        <v>135</v>
      </c>
    </row>
    <row r="405" spans="2:65" s="1" customFormat="1" ht="24.2" customHeight="1">
      <c r="B405" s="29"/>
      <c r="C405" s="132" t="s">
        <v>609</v>
      </c>
      <c r="D405" s="132" t="s">
        <v>137</v>
      </c>
      <c r="E405" s="133" t="s">
        <v>610</v>
      </c>
      <c r="F405" s="134" t="s">
        <v>611</v>
      </c>
      <c r="G405" s="135" t="s">
        <v>371</v>
      </c>
      <c r="H405" s="136">
        <v>332.4</v>
      </c>
      <c r="I405" s="137"/>
      <c r="J405" s="137"/>
      <c r="K405" s="138">
        <f>ROUND(P405*H405,2)</f>
        <v>0</v>
      </c>
      <c r="L405" s="134" t="s">
        <v>141</v>
      </c>
      <c r="M405" s="29"/>
      <c r="N405" s="139" t="s">
        <v>1</v>
      </c>
      <c r="O405" s="140" t="s">
        <v>40</v>
      </c>
      <c r="P405" s="141">
        <f>I405+J405</f>
        <v>0</v>
      </c>
      <c r="Q405" s="141">
        <f>ROUND(I405*H405,2)</f>
        <v>0</v>
      </c>
      <c r="R405" s="141">
        <f>ROUND(J405*H405,2)</f>
        <v>0</v>
      </c>
      <c r="T405" s="142">
        <f>S405*H405</f>
        <v>0</v>
      </c>
      <c r="U405" s="142">
        <v>0</v>
      </c>
      <c r="V405" s="142">
        <f>U405*H405</f>
        <v>0</v>
      </c>
      <c r="W405" s="142">
        <v>0</v>
      </c>
      <c r="X405" s="143">
        <f>W405*H405</f>
        <v>0</v>
      </c>
      <c r="AR405" s="144" t="s">
        <v>142</v>
      </c>
      <c r="AT405" s="144" t="s">
        <v>137</v>
      </c>
      <c r="AU405" s="144" t="s">
        <v>87</v>
      </c>
      <c r="AY405" s="14" t="s">
        <v>135</v>
      </c>
      <c r="BE405" s="145">
        <f>IF(O405="základní",K405,0)</f>
        <v>0</v>
      </c>
      <c r="BF405" s="145">
        <f>IF(O405="snížená",K405,0)</f>
        <v>0</v>
      </c>
      <c r="BG405" s="145">
        <f>IF(O405="zákl. přenesená",K405,0)</f>
        <v>0</v>
      </c>
      <c r="BH405" s="145">
        <f>IF(O405="sníž. přenesená",K405,0)</f>
        <v>0</v>
      </c>
      <c r="BI405" s="145">
        <f>IF(O405="nulová",K405,0)</f>
        <v>0</v>
      </c>
      <c r="BJ405" s="14" t="s">
        <v>85</v>
      </c>
      <c r="BK405" s="145">
        <f>ROUND(P405*H405,2)</f>
        <v>0</v>
      </c>
      <c r="BL405" s="14" t="s">
        <v>142</v>
      </c>
      <c r="BM405" s="144" t="s">
        <v>612</v>
      </c>
    </row>
    <row r="406" spans="2:65" s="1" customFormat="1" ht="19.5">
      <c r="B406" s="29"/>
      <c r="D406" s="146" t="s">
        <v>144</v>
      </c>
      <c r="F406" s="147" t="s">
        <v>613</v>
      </c>
      <c r="I406" s="148"/>
      <c r="J406" s="148"/>
      <c r="M406" s="29"/>
      <c r="N406" s="149"/>
      <c r="X406" s="53"/>
      <c r="AT406" s="14" t="s">
        <v>144</v>
      </c>
      <c r="AU406" s="14" t="s">
        <v>87</v>
      </c>
    </row>
    <row r="407" spans="2:65" s="1" customFormat="1" ht="11.25">
      <c r="B407" s="29"/>
      <c r="D407" s="150" t="s">
        <v>146</v>
      </c>
      <c r="F407" s="151" t="s">
        <v>614</v>
      </c>
      <c r="I407" s="148"/>
      <c r="J407" s="148"/>
      <c r="M407" s="29"/>
      <c r="N407" s="149"/>
      <c r="X407" s="53"/>
      <c r="AT407" s="14" t="s">
        <v>146</v>
      </c>
      <c r="AU407" s="14" t="s">
        <v>87</v>
      </c>
    </row>
    <row r="408" spans="2:65" s="1" customFormat="1" ht="24.2" customHeight="1">
      <c r="B408" s="29"/>
      <c r="C408" s="132" t="s">
        <v>615</v>
      </c>
      <c r="D408" s="132" t="s">
        <v>137</v>
      </c>
      <c r="E408" s="133" t="s">
        <v>616</v>
      </c>
      <c r="F408" s="134" t="s">
        <v>617</v>
      </c>
      <c r="G408" s="135" t="s">
        <v>371</v>
      </c>
      <c r="H408" s="136">
        <v>66.7</v>
      </c>
      <c r="I408" s="137"/>
      <c r="J408" s="137"/>
      <c r="K408" s="138">
        <f>ROUND(P408*H408,2)</f>
        <v>0</v>
      </c>
      <c r="L408" s="134" t="s">
        <v>141</v>
      </c>
      <c r="M408" s="29"/>
      <c r="N408" s="139" t="s">
        <v>1</v>
      </c>
      <c r="O408" s="140" t="s">
        <v>40</v>
      </c>
      <c r="P408" s="141">
        <f>I408+J408</f>
        <v>0</v>
      </c>
      <c r="Q408" s="141">
        <f>ROUND(I408*H408,2)</f>
        <v>0</v>
      </c>
      <c r="R408" s="141">
        <f>ROUND(J408*H408,2)</f>
        <v>0</v>
      </c>
      <c r="T408" s="142">
        <f>S408*H408</f>
        <v>0</v>
      </c>
      <c r="U408" s="142">
        <v>0.16370999999999999</v>
      </c>
      <c r="V408" s="142">
        <f>U408*H408</f>
        <v>10.919457</v>
      </c>
      <c r="W408" s="142">
        <v>0</v>
      </c>
      <c r="X408" s="143">
        <f>W408*H408</f>
        <v>0</v>
      </c>
      <c r="AR408" s="144" t="s">
        <v>142</v>
      </c>
      <c r="AT408" s="144" t="s">
        <v>137</v>
      </c>
      <c r="AU408" s="144" t="s">
        <v>87</v>
      </c>
      <c r="AY408" s="14" t="s">
        <v>135</v>
      </c>
      <c r="BE408" s="145">
        <f>IF(O408="základní",K408,0)</f>
        <v>0</v>
      </c>
      <c r="BF408" s="145">
        <f>IF(O408="snížená",K408,0)</f>
        <v>0</v>
      </c>
      <c r="BG408" s="145">
        <f>IF(O408="zákl. přenesená",K408,0)</f>
        <v>0</v>
      </c>
      <c r="BH408" s="145">
        <f>IF(O408="sníž. přenesená",K408,0)</f>
        <v>0</v>
      </c>
      <c r="BI408" s="145">
        <f>IF(O408="nulová",K408,0)</f>
        <v>0</v>
      </c>
      <c r="BJ408" s="14" t="s">
        <v>85</v>
      </c>
      <c r="BK408" s="145">
        <f>ROUND(P408*H408,2)</f>
        <v>0</v>
      </c>
      <c r="BL408" s="14" t="s">
        <v>142</v>
      </c>
      <c r="BM408" s="144" t="s">
        <v>618</v>
      </c>
    </row>
    <row r="409" spans="2:65" s="1" customFormat="1" ht="29.25">
      <c r="B409" s="29"/>
      <c r="D409" s="146" t="s">
        <v>144</v>
      </c>
      <c r="F409" s="147" t="s">
        <v>619</v>
      </c>
      <c r="I409" s="148"/>
      <c r="J409" s="148"/>
      <c r="M409" s="29"/>
      <c r="N409" s="149"/>
      <c r="X409" s="53"/>
      <c r="AT409" s="14" t="s">
        <v>144</v>
      </c>
      <c r="AU409" s="14" t="s">
        <v>87</v>
      </c>
    </row>
    <row r="410" spans="2:65" s="1" customFormat="1" ht="11.25">
      <c r="B410" s="29"/>
      <c r="D410" s="150" t="s">
        <v>146</v>
      </c>
      <c r="F410" s="151" t="s">
        <v>620</v>
      </c>
      <c r="I410" s="148"/>
      <c r="J410" s="148"/>
      <c r="M410" s="29"/>
      <c r="N410" s="149"/>
      <c r="X410" s="53"/>
      <c r="AT410" s="14" t="s">
        <v>146</v>
      </c>
      <c r="AU410" s="14" t="s">
        <v>87</v>
      </c>
    </row>
    <row r="411" spans="2:65" s="1" customFormat="1" ht="24.2" customHeight="1">
      <c r="B411" s="29"/>
      <c r="C411" s="160" t="s">
        <v>621</v>
      </c>
      <c r="D411" s="160" t="s">
        <v>311</v>
      </c>
      <c r="E411" s="161" t="s">
        <v>622</v>
      </c>
      <c r="F411" s="162" t="s">
        <v>623</v>
      </c>
      <c r="G411" s="163" t="s">
        <v>371</v>
      </c>
      <c r="H411" s="164">
        <v>144.33000000000001</v>
      </c>
      <c r="I411" s="165"/>
      <c r="J411" s="166"/>
      <c r="K411" s="167">
        <f>ROUND(P411*H411,2)</f>
        <v>0</v>
      </c>
      <c r="L411" s="162" t="s">
        <v>624</v>
      </c>
      <c r="M411" s="168"/>
      <c r="N411" s="169" t="s">
        <v>1</v>
      </c>
      <c r="O411" s="140" t="s">
        <v>40</v>
      </c>
      <c r="P411" s="141">
        <f>I411+J411</f>
        <v>0</v>
      </c>
      <c r="Q411" s="141">
        <f>ROUND(I411*H411,2)</f>
        <v>0</v>
      </c>
      <c r="R411" s="141">
        <f>ROUND(J411*H411,2)</f>
        <v>0</v>
      </c>
      <c r="T411" s="142">
        <f>S411*H411</f>
        <v>0</v>
      </c>
      <c r="U411" s="142">
        <v>0.104</v>
      </c>
      <c r="V411" s="142">
        <f>U411*H411</f>
        <v>15.01032</v>
      </c>
      <c r="W411" s="142">
        <v>0</v>
      </c>
      <c r="X411" s="143">
        <f>W411*H411</f>
        <v>0</v>
      </c>
      <c r="AR411" s="144" t="s">
        <v>188</v>
      </c>
      <c r="AT411" s="144" t="s">
        <v>311</v>
      </c>
      <c r="AU411" s="144" t="s">
        <v>87</v>
      </c>
      <c r="AY411" s="14" t="s">
        <v>135</v>
      </c>
      <c r="BE411" s="145">
        <f>IF(O411="základní",K411,0)</f>
        <v>0</v>
      </c>
      <c r="BF411" s="145">
        <f>IF(O411="snížená",K411,0)</f>
        <v>0</v>
      </c>
      <c r="BG411" s="145">
        <f>IF(O411="zákl. přenesená",K411,0)</f>
        <v>0</v>
      </c>
      <c r="BH411" s="145">
        <f>IF(O411="sníž. přenesená",K411,0)</f>
        <v>0</v>
      </c>
      <c r="BI411" s="145">
        <f>IF(O411="nulová",K411,0)</f>
        <v>0</v>
      </c>
      <c r="BJ411" s="14" t="s">
        <v>85</v>
      </c>
      <c r="BK411" s="145">
        <f>ROUND(P411*H411,2)</f>
        <v>0</v>
      </c>
      <c r="BL411" s="14" t="s">
        <v>142</v>
      </c>
      <c r="BM411" s="144" t="s">
        <v>625</v>
      </c>
    </row>
    <row r="412" spans="2:65" s="1" customFormat="1" ht="11.25">
      <c r="B412" s="29"/>
      <c r="D412" s="146" t="s">
        <v>144</v>
      </c>
      <c r="F412" s="147" t="s">
        <v>623</v>
      </c>
      <c r="I412" s="148"/>
      <c r="J412" s="148"/>
      <c r="M412" s="29"/>
      <c r="N412" s="149"/>
      <c r="X412" s="53"/>
      <c r="AT412" s="14" t="s">
        <v>144</v>
      </c>
      <c r="AU412" s="14" t="s">
        <v>87</v>
      </c>
    </row>
    <row r="413" spans="2:65" s="1" customFormat="1" ht="29.25">
      <c r="B413" s="29"/>
      <c r="D413" s="146" t="s">
        <v>159</v>
      </c>
      <c r="F413" s="152" t="s">
        <v>626</v>
      </c>
      <c r="I413" s="148"/>
      <c r="J413" s="148"/>
      <c r="M413" s="29"/>
      <c r="N413" s="149"/>
      <c r="X413" s="53"/>
      <c r="AT413" s="14" t="s">
        <v>159</v>
      </c>
      <c r="AU413" s="14" t="s">
        <v>87</v>
      </c>
    </row>
    <row r="414" spans="2:65" s="12" customFormat="1" ht="11.25">
      <c r="B414" s="153"/>
      <c r="D414" s="146" t="s">
        <v>186</v>
      </c>
      <c r="E414" s="154" t="s">
        <v>1</v>
      </c>
      <c r="F414" s="155" t="s">
        <v>627</v>
      </c>
      <c r="H414" s="156">
        <v>141.5</v>
      </c>
      <c r="I414" s="157"/>
      <c r="J414" s="157"/>
      <c r="M414" s="153"/>
      <c r="N414" s="158"/>
      <c r="X414" s="159"/>
      <c r="AT414" s="154" t="s">
        <v>186</v>
      </c>
      <c r="AU414" s="154" t="s">
        <v>87</v>
      </c>
      <c r="AV414" s="12" t="s">
        <v>87</v>
      </c>
      <c r="AW414" s="12" t="s">
        <v>5</v>
      </c>
      <c r="AX414" s="12" t="s">
        <v>85</v>
      </c>
      <c r="AY414" s="154" t="s">
        <v>135</v>
      </c>
    </row>
    <row r="415" spans="2:65" s="12" customFormat="1" ht="11.25">
      <c r="B415" s="153"/>
      <c r="D415" s="146" t="s">
        <v>186</v>
      </c>
      <c r="F415" s="155" t="s">
        <v>628</v>
      </c>
      <c r="H415" s="156">
        <v>144.33000000000001</v>
      </c>
      <c r="I415" s="157"/>
      <c r="J415" s="157"/>
      <c r="M415" s="153"/>
      <c r="N415" s="158"/>
      <c r="X415" s="159"/>
      <c r="AT415" s="154" t="s">
        <v>186</v>
      </c>
      <c r="AU415" s="154" t="s">
        <v>87</v>
      </c>
      <c r="AV415" s="12" t="s">
        <v>87</v>
      </c>
      <c r="AW415" s="12" t="s">
        <v>4</v>
      </c>
      <c r="AX415" s="12" t="s">
        <v>85</v>
      </c>
      <c r="AY415" s="154" t="s">
        <v>135</v>
      </c>
    </row>
    <row r="416" spans="2:65" s="1" customFormat="1" ht="24.2" customHeight="1">
      <c r="B416" s="29"/>
      <c r="C416" s="160" t="s">
        <v>629</v>
      </c>
      <c r="D416" s="160" t="s">
        <v>311</v>
      </c>
      <c r="E416" s="161" t="s">
        <v>630</v>
      </c>
      <c r="F416" s="162" t="s">
        <v>631</v>
      </c>
      <c r="G416" s="163" t="s">
        <v>371</v>
      </c>
      <c r="H416" s="164">
        <v>6.3</v>
      </c>
      <c r="I416" s="165"/>
      <c r="J416" s="166"/>
      <c r="K416" s="167">
        <f>ROUND(P416*H416,2)</f>
        <v>0</v>
      </c>
      <c r="L416" s="162" t="s">
        <v>141</v>
      </c>
      <c r="M416" s="168"/>
      <c r="N416" s="169" t="s">
        <v>1</v>
      </c>
      <c r="O416" s="140" t="s">
        <v>40</v>
      </c>
      <c r="P416" s="141">
        <f>I416+J416</f>
        <v>0</v>
      </c>
      <c r="Q416" s="141">
        <f>ROUND(I416*H416,2)</f>
        <v>0</v>
      </c>
      <c r="R416" s="141">
        <f>ROUND(J416*H416,2)</f>
        <v>0</v>
      </c>
      <c r="T416" s="142">
        <f>S416*H416</f>
        <v>0</v>
      </c>
      <c r="U416" s="142">
        <v>0.105</v>
      </c>
      <c r="V416" s="142">
        <f>U416*H416</f>
        <v>0.66149999999999998</v>
      </c>
      <c r="W416" s="142">
        <v>0</v>
      </c>
      <c r="X416" s="143">
        <f>W416*H416</f>
        <v>0</v>
      </c>
      <c r="AR416" s="144" t="s">
        <v>188</v>
      </c>
      <c r="AT416" s="144" t="s">
        <v>311</v>
      </c>
      <c r="AU416" s="144" t="s">
        <v>87</v>
      </c>
      <c r="AY416" s="14" t="s">
        <v>135</v>
      </c>
      <c r="BE416" s="145">
        <f>IF(O416="základní",K416,0)</f>
        <v>0</v>
      </c>
      <c r="BF416" s="145">
        <f>IF(O416="snížená",K416,0)</f>
        <v>0</v>
      </c>
      <c r="BG416" s="145">
        <f>IF(O416="zákl. přenesená",K416,0)</f>
        <v>0</v>
      </c>
      <c r="BH416" s="145">
        <f>IF(O416="sníž. přenesená",K416,0)</f>
        <v>0</v>
      </c>
      <c r="BI416" s="145">
        <f>IF(O416="nulová",K416,0)</f>
        <v>0</v>
      </c>
      <c r="BJ416" s="14" t="s">
        <v>85</v>
      </c>
      <c r="BK416" s="145">
        <f>ROUND(P416*H416,2)</f>
        <v>0</v>
      </c>
      <c r="BL416" s="14" t="s">
        <v>142</v>
      </c>
      <c r="BM416" s="144" t="s">
        <v>632</v>
      </c>
    </row>
    <row r="417" spans="2:65" s="1" customFormat="1" ht="11.25">
      <c r="B417" s="29"/>
      <c r="D417" s="146" t="s">
        <v>144</v>
      </c>
      <c r="F417" s="147" t="s">
        <v>631</v>
      </c>
      <c r="I417" s="148"/>
      <c r="J417" s="148"/>
      <c r="M417" s="29"/>
      <c r="N417" s="149"/>
      <c r="X417" s="53"/>
      <c r="AT417" s="14" t="s">
        <v>144</v>
      </c>
      <c r="AU417" s="14" t="s">
        <v>87</v>
      </c>
    </row>
    <row r="418" spans="2:65" s="1" customFormat="1" ht="19.5">
      <c r="B418" s="29"/>
      <c r="D418" s="146" t="s">
        <v>159</v>
      </c>
      <c r="F418" s="152" t="s">
        <v>633</v>
      </c>
      <c r="I418" s="148"/>
      <c r="J418" s="148"/>
      <c r="M418" s="29"/>
      <c r="N418" s="149"/>
      <c r="X418" s="53"/>
      <c r="AT418" s="14" t="s">
        <v>159</v>
      </c>
      <c r="AU418" s="14" t="s">
        <v>87</v>
      </c>
    </row>
    <row r="419" spans="2:65" s="1" customFormat="1" ht="24.2" customHeight="1">
      <c r="B419" s="29"/>
      <c r="C419" s="160" t="s">
        <v>634</v>
      </c>
      <c r="D419" s="160" t="s">
        <v>311</v>
      </c>
      <c r="E419" s="161" t="s">
        <v>635</v>
      </c>
      <c r="F419" s="162" t="s">
        <v>636</v>
      </c>
      <c r="G419" s="163" t="s">
        <v>371</v>
      </c>
      <c r="H419" s="164">
        <v>10.75</v>
      </c>
      <c r="I419" s="165"/>
      <c r="J419" s="166"/>
      <c r="K419" s="167">
        <f>ROUND(P419*H419,2)</f>
        <v>0</v>
      </c>
      <c r="L419" s="162" t="s">
        <v>141</v>
      </c>
      <c r="M419" s="168"/>
      <c r="N419" s="169" t="s">
        <v>1</v>
      </c>
      <c r="O419" s="140" t="s">
        <v>40</v>
      </c>
      <c r="P419" s="141">
        <f>I419+J419</f>
        <v>0</v>
      </c>
      <c r="Q419" s="141">
        <f>ROUND(I419*H419,2)</f>
        <v>0</v>
      </c>
      <c r="R419" s="141">
        <f>ROUND(J419*H419,2)</f>
        <v>0</v>
      </c>
      <c r="T419" s="142">
        <f>S419*H419</f>
        <v>0</v>
      </c>
      <c r="U419" s="142">
        <v>0.105</v>
      </c>
      <c r="V419" s="142">
        <f>U419*H419</f>
        <v>1.1287499999999999</v>
      </c>
      <c r="W419" s="142">
        <v>0</v>
      </c>
      <c r="X419" s="143">
        <f>W419*H419</f>
        <v>0</v>
      </c>
      <c r="AR419" s="144" t="s">
        <v>188</v>
      </c>
      <c r="AT419" s="144" t="s">
        <v>311</v>
      </c>
      <c r="AU419" s="144" t="s">
        <v>87</v>
      </c>
      <c r="AY419" s="14" t="s">
        <v>135</v>
      </c>
      <c r="BE419" s="145">
        <f>IF(O419="základní",K419,0)</f>
        <v>0</v>
      </c>
      <c r="BF419" s="145">
        <f>IF(O419="snížená",K419,0)</f>
        <v>0</v>
      </c>
      <c r="BG419" s="145">
        <f>IF(O419="zákl. přenesená",K419,0)</f>
        <v>0</v>
      </c>
      <c r="BH419" s="145">
        <f>IF(O419="sníž. přenesená",K419,0)</f>
        <v>0</v>
      </c>
      <c r="BI419" s="145">
        <f>IF(O419="nulová",K419,0)</f>
        <v>0</v>
      </c>
      <c r="BJ419" s="14" t="s">
        <v>85</v>
      </c>
      <c r="BK419" s="145">
        <f>ROUND(P419*H419,2)</f>
        <v>0</v>
      </c>
      <c r="BL419" s="14" t="s">
        <v>142</v>
      </c>
      <c r="BM419" s="144" t="s">
        <v>637</v>
      </c>
    </row>
    <row r="420" spans="2:65" s="1" customFormat="1" ht="11.25">
      <c r="B420" s="29"/>
      <c r="D420" s="146" t="s">
        <v>144</v>
      </c>
      <c r="F420" s="147" t="s">
        <v>636</v>
      </c>
      <c r="I420" s="148"/>
      <c r="J420" s="148"/>
      <c r="M420" s="29"/>
      <c r="N420" s="149"/>
      <c r="X420" s="53"/>
      <c r="AT420" s="14" t="s">
        <v>144</v>
      </c>
      <c r="AU420" s="14" t="s">
        <v>87</v>
      </c>
    </row>
    <row r="421" spans="2:65" s="1" customFormat="1" ht="19.5">
      <c r="B421" s="29"/>
      <c r="D421" s="146" t="s">
        <v>159</v>
      </c>
      <c r="F421" s="152" t="s">
        <v>638</v>
      </c>
      <c r="I421" s="148"/>
      <c r="J421" s="148"/>
      <c r="M421" s="29"/>
      <c r="N421" s="149"/>
      <c r="X421" s="53"/>
      <c r="AT421" s="14" t="s">
        <v>159</v>
      </c>
      <c r="AU421" s="14" t="s">
        <v>87</v>
      </c>
    </row>
    <row r="422" spans="2:65" s="1" customFormat="1" ht="24.2" customHeight="1">
      <c r="B422" s="29"/>
      <c r="C422" s="160" t="s">
        <v>639</v>
      </c>
      <c r="D422" s="160" t="s">
        <v>311</v>
      </c>
      <c r="E422" s="161" t="s">
        <v>640</v>
      </c>
      <c r="F422" s="162" t="s">
        <v>641</v>
      </c>
      <c r="G422" s="163" t="s">
        <v>371</v>
      </c>
      <c r="H422" s="164">
        <v>68.650000000000006</v>
      </c>
      <c r="I422" s="165"/>
      <c r="J422" s="166"/>
      <c r="K422" s="167">
        <f>ROUND(P422*H422,2)</f>
        <v>0</v>
      </c>
      <c r="L422" s="162" t="s">
        <v>141</v>
      </c>
      <c r="M422" s="168"/>
      <c r="N422" s="169" t="s">
        <v>1</v>
      </c>
      <c r="O422" s="140" t="s">
        <v>40</v>
      </c>
      <c r="P422" s="141">
        <f>I422+J422</f>
        <v>0</v>
      </c>
      <c r="Q422" s="141">
        <f>ROUND(I422*H422,2)</f>
        <v>0</v>
      </c>
      <c r="R422" s="141">
        <f>ROUND(J422*H422,2)</f>
        <v>0</v>
      </c>
      <c r="T422" s="142">
        <f>S422*H422</f>
        <v>0</v>
      </c>
      <c r="U422" s="142">
        <v>0.105</v>
      </c>
      <c r="V422" s="142">
        <f>U422*H422</f>
        <v>7.2082500000000005</v>
      </c>
      <c r="W422" s="142">
        <v>0</v>
      </c>
      <c r="X422" s="143">
        <f>W422*H422</f>
        <v>0</v>
      </c>
      <c r="AR422" s="144" t="s">
        <v>188</v>
      </c>
      <c r="AT422" s="144" t="s">
        <v>311</v>
      </c>
      <c r="AU422" s="144" t="s">
        <v>87</v>
      </c>
      <c r="AY422" s="14" t="s">
        <v>135</v>
      </c>
      <c r="BE422" s="145">
        <f>IF(O422="základní",K422,0)</f>
        <v>0</v>
      </c>
      <c r="BF422" s="145">
        <f>IF(O422="snížená",K422,0)</f>
        <v>0</v>
      </c>
      <c r="BG422" s="145">
        <f>IF(O422="zákl. přenesená",K422,0)</f>
        <v>0</v>
      </c>
      <c r="BH422" s="145">
        <f>IF(O422="sníž. přenesená",K422,0)</f>
        <v>0</v>
      </c>
      <c r="BI422" s="145">
        <f>IF(O422="nulová",K422,0)</f>
        <v>0</v>
      </c>
      <c r="BJ422" s="14" t="s">
        <v>85</v>
      </c>
      <c r="BK422" s="145">
        <f>ROUND(P422*H422,2)</f>
        <v>0</v>
      </c>
      <c r="BL422" s="14" t="s">
        <v>142</v>
      </c>
      <c r="BM422" s="144" t="s">
        <v>642</v>
      </c>
    </row>
    <row r="423" spans="2:65" s="1" customFormat="1" ht="11.25">
      <c r="B423" s="29"/>
      <c r="D423" s="146" t="s">
        <v>144</v>
      </c>
      <c r="F423" s="147" t="s">
        <v>641</v>
      </c>
      <c r="I423" s="148"/>
      <c r="J423" s="148"/>
      <c r="M423" s="29"/>
      <c r="N423" s="149"/>
      <c r="X423" s="53"/>
      <c r="AT423" s="14" t="s">
        <v>144</v>
      </c>
      <c r="AU423" s="14" t="s">
        <v>87</v>
      </c>
    </row>
    <row r="424" spans="2:65" s="1" customFormat="1" ht="19.5">
      <c r="B424" s="29"/>
      <c r="D424" s="146" t="s">
        <v>159</v>
      </c>
      <c r="F424" s="152" t="s">
        <v>643</v>
      </c>
      <c r="I424" s="148"/>
      <c r="J424" s="148"/>
      <c r="M424" s="29"/>
      <c r="N424" s="149"/>
      <c r="X424" s="53"/>
      <c r="AT424" s="14" t="s">
        <v>159</v>
      </c>
      <c r="AU424" s="14" t="s">
        <v>87</v>
      </c>
    </row>
    <row r="425" spans="2:65" s="12" customFormat="1" ht="11.25">
      <c r="B425" s="153"/>
      <c r="D425" s="146" t="s">
        <v>186</v>
      </c>
      <c r="E425" s="154" t="s">
        <v>1</v>
      </c>
      <c r="F425" s="155" t="s">
        <v>644</v>
      </c>
      <c r="H425" s="156">
        <v>68.650000000000006</v>
      </c>
      <c r="I425" s="157"/>
      <c r="J425" s="157"/>
      <c r="M425" s="153"/>
      <c r="N425" s="158"/>
      <c r="X425" s="159"/>
      <c r="AT425" s="154" t="s">
        <v>186</v>
      </c>
      <c r="AU425" s="154" t="s">
        <v>87</v>
      </c>
      <c r="AV425" s="12" t="s">
        <v>87</v>
      </c>
      <c r="AW425" s="12" t="s">
        <v>5</v>
      </c>
      <c r="AX425" s="12" t="s">
        <v>85</v>
      </c>
      <c r="AY425" s="154" t="s">
        <v>135</v>
      </c>
    </row>
    <row r="426" spans="2:65" s="1" customFormat="1" ht="24.2" customHeight="1">
      <c r="B426" s="29"/>
      <c r="C426" s="160" t="s">
        <v>645</v>
      </c>
      <c r="D426" s="160" t="s">
        <v>311</v>
      </c>
      <c r="E426" s="161" t="s">
        <v>646</v>
      </c>
      <c r="F426" s="162" t="s">
        <v>647</v>
      </c>
      <c r="G426" s="163" t="s">
        <v>140</v>
      </c>
      <c r="H426" s="164">
        <v>33.072000000000003</v>
      </c>
      <c r="I426" s="165"/>
      <c r="J426" s="166"/>
      <c r="K426" s="167">
        <f>ROUND(P426*H426,2)</f>
        <v>0</v>
      </c>
      <c r="L426" s="162" t="s">
        <v>624</v>
      </c>
      <c r="M426" s="168"/>
      <c r="N426" s="169" t="s">
        <v>1</v>
      </c>
      <c r="O426" s="140" t="s">
        <v>40</v>
      </c>
      <c r="P426" s="141">
        <f>I426+J426</f>
        <v>0</v>
      </c>
      <c r="Q426" s="141">
        <f>ROUND(I426*H426,2)</f>
        <v>0</v>
      </c>
      <c r="R426" s="141">
        <f>ROUND(J426*H426,2)</f>
        <v>0</v>
      </c>
      <c r="T426" s="142">
        <f>S426*H426</f>
        <v>0</v>
      </c>
      <c r="U426" s="142">
        <v>0.222</v>
      </c>
      <c r="V426" s="142">
        <f>U426*H426</f>
        <v>7.341984000000001</v>
      </c>
      <c r="W426" s="142">
        <v>0</v>
      </c>
      <c r="X426" s="143">
        <f>W426*H426</f>
        <v>0</v>
      </c>
      <c r="AR426" s="144" t="s">
        <v>188</v>
      </c>
      <c r="AT426" s="144" t="s">
        <v>311</v>
      </c>
      <c r="AU426" s="144" t="s">
        <v>87</v>
      </c>
      <c r="AY426" s="14" t="s">
        <v>135</v>
      </c>
      <c r="BE426" s="145">
        <f>IF(O426="základní",K426,0)</f>
        <v>0</v>
      </c>
      <c r="BF426" s="145">
        <f>IF(O426="snížená",K426,0)</f>
        <v>0</v>
      </c>
      <c r="BG426" s="145">
        <f>IF(O426="zákl. přenesená",K426,0)</f>
        <v>0</v>
      </c>
      <c r="BH426" s="145">
        <f>IF(O426="sníž. přenesená",K426,0)</f>
        <v>0</v>
      </c>
      <c r="BI426" s="145">
        <f>IF(O426="nulová",K426,0)</f>
        <v>0</v>
      </c>
      <c r="BJ426" s="14" t="s">
        <v>85</v>
      </c>
      <c r="BK426" s="145">
        <f>ROUND(P426*H426,2)</f>
        <v>0</v>
      </c>
      <c r="BL426" s="14" t="s">
        <v>142</v>
      </c>
      <c r="BM426" s="144" t="s">
        <v>648</v>
      </c>
    </row>
    <row r="427" spans="2:65" s="1" customFormat="1" ht="11.25">
      <c r="B427" s="29"/>
      <c r="D427" s="146" t="s">
        <v>144</v>
      </c>
      <c r="F427" s="147" t="s">
        <v>649</v>
      </c>
      <c r="I427" s="148"/>
      <c r="J427" s="148"/>
      <c r="M427" s="29"/>
      <c r="N427" s="149"/>
      <c r="X427" s="53"/>
      <c r="AT427" s="14" t="s">
        <v>144</v>
      </c>
      <c r="AU427" s="14" t="s">
        <v>87</v>
      </c>
    </row>
    <row r="428" spans="2:65" s="12" customFormat="1" ht="11.25">
      <c r="B428" s="153"/>
      <c r="D428" s="146" t="s">
        <v>186</v>
      </c>
      <c r="E428" s="154" t="s">
        <v>1</v>
      </c>
      <c r="F428" s="155" t="s">
        <v>650</v>
      </c>
      <c r="H428" s="156">
        <v>33.072000000000003</v>
      </c>
      <c r="I428" s="157"/>
      <c r="J428" s="157"/>
      <c r="M428" s="153"/>
      <c r="N428" s="158"/>
      <c r="X428" s="159"/>
      <c r="AT428" s="154" t="s">
        <v>186</v>
      </c>
      <c r="AU428" s="154" t="s">
        <v>87</v>
      </c>
      <c r="AV428" s="12" t="s">
        <v>87</v>
      </c>
      <c r="AW428" s="12" t="s">
        <v>5</v>
      </c>
      <c r="AX428" s="12" t="s">
        <v>85</v>
      </c>
      <c r="AY428" s="154" t="s">
        <v>135</v>
      </c>
    </row>
    <row r="429" spans="2:65" s="1" customFormat="1" ht="24.2" customHeight="1">
      <c r="B429" s="29"/>
      <c r="C429" s="160" t="s">
        <v>651</v>
      </c>
      <c r="D429" s="160" t="s">
        <v>311</v>
      </c>
      <c r="E429" s="161" t="s">
        <v>652</v>
      </c>
      <c r="F429" s="162" t="s">
        <v>653</v>
      </c>
      <c r="G429" s="163" t="s">
        <v>371</v>
      </c>
      <c r="H429" s="164">
        <v>54.075000000000003</v>
      </c>
      <c r="I429" s="165"/>
      <c r="J429" s="166"/>
      <c r="K429" s="167">
        <f>ROUND(P429*H429,2)</f>
        <v>0</v>
      </c>
      <c r="L429" s="162" t="s">
        <v>624</v>
      </c>
      <c r="M429" s="168"/>
      <c r="N429" s="169" t="s">
        <v>1</v>
      </c>
      <c r="O429" s="140" t="s">
        <v>40</v>
      </c>
      <c r="P429" s="141">
        <f>I429+J429</f>
        <v>0</v>
      </c>
      <c r="Q429" s="141">
        <f>ROUND(I429*H429,2)</f>
        <v>0</v>
      </c>
      <c r="R429" s="141">
        <f>ROUND(J429*H429,2)</f>
        <v>0</v>
      </c>
      <c r="T429" s="142">
        <f>S429*H429</f>
        <v>0</v>
      </c>
      <c r="U429" s="142">
        <v>4.5999999999999999E-2</v>
      </c>
      <c r="V429" s="142">
        <f>U429*H429</f>
        <v>2.4874499999999999</v>
      </c>
      <c r="W429" s="142">
        <v>0</v>
      </c>
      <c r="X429" s="143">
        <f>W429*H429</f>
        <v>0</v>
      </c>
      <c r="AR429" s="144" t="s">
        <v>188</v>
      </c>
      <c r="AT429" s="144" t="s">
        <v>311</v>
      </c>
      <c r="AU429" s="144" t="s">
        <v>87</v>
      </c>
      <c r="AY429" s="14" t="s">
        <v>135</v>
      </c>
      <c r="BE429" s="145">
        <f>IF(O429="základní",K429,0)</f>
        <v>0</v>
      </c>
      <c r="BF429" s="145">
        <f>IF(O429="snížená",K429,0)</f>
        <v>0</v>
      </c>
      <c r="BG429" s="145">
        <f>IF(O429="zákl. přenesená",K429,0)</f>
        <v>0</v>
      </c>
      <c r="BH429" s="145">
        <f>IF(O429="sníž. přenesená",K429,0)</f>
        <v>0</v>
      </c>
      <c r="BI429" s="145">
        <f>IF(O429="nulová",K429,0)</f>
        <v>0</v>
      </c>
      <c r="BJ429" s="14" t="s">
        <v>85</v>
      </c>
      <c r="BK429" s="145">
        <f>ROUND(P429*H429,2)</f>
        <v>0</v>
      </c>
      <c r="BL429" s="14" t="s">
        <v>142</v>
      </c>
      <c r="BM429" s="144" t="s">
        <v>654</v>
      </c>
    </row>
    <row r="430" spans="2:65" s="1" customFormat="1" ht="11.25">
      <c r="B430" s="29"/>
      <c r="D430" s="146" t="s">
        <v>144</v>
      </c>
      <c r="F430" s="147" t="s">
        <v>653</v>
      </c>
      <c r="I430" s="148"/>
      <c r="J430" s="148"/>
      <c r="M430" s="29"/>
      <c r="N430" s="149"/>
      <c r="X430" s="53"/>
      <c r="AT430" s="14" t="s">
        <v>144</v>
      </c>
      <c r="AU430" s="14" t="s">
        <v>87</v>
      </c>
    </row>
    <row r="431" spans="2:65" s="12" customFormat="1" ht="11.25">
      <c r="B431" s="153"/>
      <c r="D431" s="146" t="s">
        <v>186</v>
      </c>
      <c r="E431" s="154" t="s">
        <v>1</v>
      </c>
      <c r="F431" s="155" t="s">
        <v>655</v>
      </c>
      <c r="H431" s="156">
        <v>54.075000000000003</v>
      </c>
      <c r="I431" s="157"/>
      <c r="J431" s="157"/>
      <c r="M431" s="153"/>
      <c r="N431" s="158"/>
      <c r="X431" s="159"/>
      <c r="AT431" s="154" t="s">
        <v>186</v>
      </c>
      <c r="AU431" s="154" t="s">
        <v>87</v>
      </c>
      <c r="AV431" s="12" t="s">
        <v>87</v>
      </c>
      <c r="AW431" s="12" t="s">
        <v>5</v>
      </c>
      <c r="AX431" s="12" t="s">
        <v>85</v>
      </c>
      <c r="AY431" s="154" t="s">
        <v>135</v>
      </c>
    </row>
    <row r="432" spans="2:65" s="1" customFormat="1" ht="24.2" customHeight="1">
      <c r="B432" s="29"/>
      <c r="C432" s="160" t="s">
        <v>656</v>
      </c>
      <c r="D432" s="160" t="s">
        <v>311</v>
      </c>
      <c r="E432" s="161" t="s">
        <v>657</v>
      </c>
      <c r="F432" s="162" t="s">
        <v>658</v>
      </c>
      <c r="G432" s="163" t="s">
        <v>371</v>
      </c>
      <c r="H432" s="164">
        <v>45.45</v>
      </c>
      <c r="I432" s="165"/>
      <c r="J432" s="166"/>
      <c r="K432" s="167">
        <f>ROUND(P432*H432,2)</f>
        <v>0</v>
      </c>
      <c r="L432" s="162" t="s">
        <v>624</v>
      </c>
      <c r="M432" s="168"/>
      <c r="N432" s="169" t="s">
        <v>1</v>
      </c>
      <c r="O432" s="140" t="s">
        <v>40</v>
      </c>
      <c r="P432" s="141">
        <f>I432+J432</f>
        <v>0</v>
      </c>
      <c r="Q432" s="141">
        <f>ROUND(I432*H432,2)</f>
        <v>0</v>
      </c>
      <c r="R432" s="141">
        <f>ROUND(J432*H432,2)</f>
        <v>0</v>
      </c>
      <c r="T432" s="142">
        <f>S432*H432</f>
        <v>0</v>
      </c>
      <c r="U432" s="142">
        <v>4.4999999999999998E-2</v>
      </c>
      <c r="V432" s="142">
        <f>U432*H432</f>
        <v>2.0452500000000002</v>
      </c>
      <c r="W432" s="142">
        <v>0</v>
      </c>
      <c r="X432" s="143">
        <f>W432*H432</f>
        <v>0</v>
      </c>
      <c r="AR432" s="144" t="s">
        <v>188</v>
      </c>
      <c r="AT432" s="144" t="s">
        <v>311</v>
      </c>
      <c r="AU432" s="144" t="s">
        <v>87</v>
      </c>
      <c r="AY432" s="14" t="s">
        <v>135</v>
      </c>
      <c r="BE432" s="145">
        <f>IF(O432="základní",K432,0)</f>
        <v>0</v>
      </c>
      <c r="BF432" s="145">
        <f>IF(O432="snížená",K432,0)</f>
        <v>0</v>
      </c>
      <c r="BG432" s="145">
        <f>IF(O432="zákl. přenesená",K432,0)</f>
        <v>0</v>
      </c>
      <c r="BH432" s="145">
        <f>IF(O432="sníž. přenesená",K432,0)</f>
        <v>0</v>
      </c>
      <c r="BI432" s="145">
        <f>IF(O432="nulová",K432,0)</f>
        <v>0</v>
      </c>
      <c r="BJ432" s="14" t="s">
        <v>85</v>
      </c>
      <c r="BK432" s="145">
        <f>ROUND(P432*H432,2)</f>
        <v>0</v>
      </c>
      <c r="BL432" s="14" t="s">
        <v>142</v>
      </c>
      <c r="BM432" s="144" t="s">
        <v>659</v>
      </c>
    </row>
    <row r="433" spans="2:65" s="1" customFormat="1" ht="11.25">
      <c r="B433" s="29"/>
      <c r="D433" s="146" t="s">
        <v>144</v>
      </c>
      <c r="F433" s="147" t="s">
        <v>658</v>
      </c>
      <c r="I433" s="148"/>
      <c r="J433" s="148"/>
      <c r="M433" s="29"/>
      <c r="N433" s="149"/>
      <c r="X433" s="53"/>
      <c r="AT433" s="14" t="s">
        <v>144</v>
      </c>
      <c r="AU433" s="14" t="s">
        <v>87</v>
      </c>
    </row>
    <row r="434" spans="2:65" s="12" customFormat="1" ht="11.25">
      <c r="B434" s="153"/>
      <c r="D434" s="146" t="s">
        <v>186</v>
      </c>
      <c r="E434" s="154" t="s">
        <v>1</v>
      </c>
      <c r="F434" s="155" t="s">
        <v>660</v>
      </c>
      <c r="H434" s="156">
        <v>45.45</v>
      </c>
      <c r="I434" s="157"/>
      <c r="J434" s="157"/>
      <c r="M434" s="153"/>
      <c r="N434" s="158"/>
      <c r="X434" s="159"/>
      <c r="AT434" s="154" t="s">
        <v>186</v>
      </c>
      <c r="AU434" s="154" t="s">
        <v>87</v>
      </c>
      <c r="AV434" s="12" t="s">
        <v>87</v>
      </c>
      <c r="AW434" s="12" t="s">
        <v>5</v>
      </c>
      <c r="AX434" s="12" t="s">
        <v>85</v>
      </c>
      <c r="AY434" s="154" t="s">
        <v>135</v>
      </c>
    </row>
    <row r="435" spans="2:65" s="1" customFormat="1" ht="24.2" customHeight="1">
      <c r="B435" s="29"/>
      <c r="C435" s="132" t="s">
        <v>661</v>
      </c>
      <c r="D435" s="132" t="s">
        <v>137</v>
      </c>
      <c r="E435" s="133" t="s">
        <v>662</v>
      </c>
      <c r="F435" s="134" t="s">
        <v>663</v>
      </c>
      <c r="G435" s="135" t="s">
        <v>140</v>
      </c>
      <c r="H435" s="136">
        <v>32.234999999999999</v>
      </c>
      <c r="I435" s="137"/>
      <c r="J435" s="137"/>
      <c r="K435" s="138">
        <f>ROUND(P435*H435,2)</f>
        <v>0</v>
      </c>
      <c r="L435" s="134" t="s">
        <v>141</v>
      </c>
      <c r="M435" s="29"/>
      <c r="N435" s="139" t="s">
        <v>1</v>
      </c>
      <c r="O435" s="140" t="s">
        <v>40</v>
      </c>
      <c r="P435" s="141">
        <f>I435+J435</f>
        <v>0</v>
      </c>
      <c r="Q435" s="141">
        <f>ROUND(I435*H435,2)</f>
        <v>0</v>
      </c>
      <c r="R435" s="141">
        <f>ROUND(J435*H435,2)</f>
        <v>0</v>
      </c>
      <c r="T435" s="142">
        <f>S435*H435</f>
        <v>0</v>
      </c>
      <c r="U435" s="142">
        <v>2.681E-2</v>
      </c>
      <c r="V435" s="142">
        <f>U435*H435</f>
        <v>0.86422034999999997</v>
      </c>
      <c r="W435" s="142">
        <v>0</v>
      </c>
      <c r="X435" s="143">
        <f>W435*H435</f>
        <v>0</v>
      </c>
      <c r="AR435" s="144" t="s">
        <v>142</v>
      </c>
      <c r="AT435" s="144" t="s">
        <v>137</v>
      </c>
      <c r="AU435" s="144" t="s">
        <v>87</v>
      </c>
      <c r="AY435" s="14" t="s">
        <v>135</v>
      </c>
      <c r="BE435" s="145">
        <f>IF(O435="základní",K435,0)</f>
        <v>0</v>
      </c>
      <c r="BF435" s="145">
        <f>IF(O435="snížená",K435,0)</f>
        <v>0</v>
      </c>
      <c r="BG435" s="145">
        <f>IF(O435="zákl. přenesená",K435,0)</f>
        <v>0</v>
      </c>
      <c r="BH435" s="145">
        <f>IF(O435="sníž. přenesená",K435,0)</f>
        <v>0</v>
      </c>
      <c r="BI435" s="145">
        <f>IF(O435="nulová",K435,0)</f>
        <v>0</v>
      </c>
      <c r="BJ435" s="14" t="s">
        <v>85</v>
      </c>
      <c r="BK435" s="145">
        <f>ROUND(P435*H435,2)</f>
        <v>0</v>
      </c>
      <c r="BL435" s="14" t="s">
        <v>142</v>
      </c>
      <c r="BM435" s="144" t="s">
        <v>664</v>
      </c>
    </row>
    <row r="436" spans="2:65" s="1" customFormat="1" ht="29.25">
      <c r="B436" s="29"/>
      <c r="D436" s="146" t="s">
        <v>144</v>
      </c>
      <c r="F436" s="147" t="s">
        <v>665</v>
      </c>
      <c r="I436" s="148"/>
      <c r="J436" s="148"/>
      <c r="M436" s="29"/>
      <c r="N436" s="149"/>
      <c r="X436" s="53"/>
      <c r="AT436" s="14" t="s">
        <v>144</v>
      </c>
      <c r="AU436" s="14" t="s">
        <v>87</v>
      </c>
    </row>
    <row r="437" spans="2:65" s="1" customFormat="1" ht="11.25">
      <c r="B437" s="29"/>
      <c r="D437" s="150" t="s">
        <v>146</v>
      </c>
      <c r="F437" s="151" t="s">
        <v>666</v>
      </c>
      <c r="I437" s="148"/>
      <c r="J437" s="148"/>
      <c r="M437" s="29"/>
      <c r="N437" s="149"/>
      <c r="X437" s="53"/>
      <c r="AT437" s="14" t="s">
        <v>146</v>
      </c>
      <c r="AU437" s="14" t="s">
        <v>87</v>
      </c>
    </row>
    <row r="438" spans="2:65" s="12" customFormat="1" ht="11.25">
      <c r="B438" s="153"/>
      <c r="D438" s="146" t="s">
        <v>186</v>
      </c>
      <c r="E438" s="154" t="s">
        <v>1</v>
      </c>
      <c r="F438" s="155" t="s">
        <v>667</v>
      </c>
      <c r="H438" s="156">
        <v>32.234999999999999</v>
      </c>
      <c r="I438" s="157"/>
      <c r="J438" s="157"/>
      <c r="M438" s="153"/>
      <c r="N438" s="158"/>
      <c r="X438" s="159"/>
      <c r="AT438" s="154" t="s">
        <v>186</v>
      </c>
      <c r="AU438" s="154" t="s">
        <v>87</v>
      </c>
      <c r="AV438" s="12" t="s">
        <v>87</v>
      </c>
      <c r="AW438" s="12" t="s">
        <v>5</v>
      </c>
      <c r="AX438" s="12" t="s">
        <v>85</v>
      </c>
      <c r="AY438" s="154" t="s">
        <v>135</v>
      </c>
    </row>
    <row r="439" spans="2:65" s="1" customFormat="1" ht="24.2" customHeight="1">
      <c r="B439" s="29"/>
      <c r="C439" s="132" t="s">
        <v>668</v>
      </c>
      <c r="D439" s="132" t="s">
        <v>137</v>
      </c>
      <c r="E439" s="133" t="s">
        <v>669</v>
      </c>
      <c r="F439" s="134" t="s">
        <v>670</v>
      </c>
      <c r="G439" s="135" t="s">
        <v>480</v>
      </c>
      <c r="H439" s="136">
        <v>6</v>
      </c>
      <c r="I439" s="137"/>
      <c r="J439" s="137"/>
      <c r="K439" s="138">
        <f>ROUND(P439*H439,2)</f>
        <v>0</v>
      </c>
      <c r="L439" s="134" t="s">
        <v>141</v>
      </c>
      <c r="M439" s="29"/>
      <c r="N439" s="139" t="s">
        <v>1</v>
      </c>
      <c r="O439" s="140" t="s">
        <v>40</v>
      </c>
      <c r="P439" s="141">
        <f>I439+J439</f>
        <v>0</v>
      </c>
      <c r="Q439" s="141">
        <f>ROUND(I439*H439,2)</f>
        <v>0</v>
      </c>
      <c r="R439" s="141">
        <f>ROUND(J439*H439,2)</f>
        <v>0</v>
      </c>
      <c r="T439" s="142">
        <f>S439*H439</f>
        <v>0</v>
      </c>
      <c r="U439" s="142">
        <v>0</v>
      </c>
      <c r="V439" s="142">
        <f>U439*H439</f>
        <v>0</v>
      </c>
      <c r="W439" s="142">
        <v>8.2000000000000003E-2</v>
      </c>
      <c r="X439" s="143">
        <f>W439*H439</f>
        <v>0.49199999999999999</v>
      </c>
      <c r="AR439" s="144" t="s">
        <v>142</v>
      </c>
      <c r="AT439" s="144" t="s">
        <v>137</v>
      </c>
      <c r="AU439" s="144" t="s">
        <v>87</v>
      </c>
      <c r="AY439" s="14" t="s">
        <v>135</v>
      </c>
      <c r="BE439" s="145">
        <f>IF(O439="základní",K439,0)</f>
        <v>0</v>
      </c>
      <c r="BF439" s="145">
        <f>IF(O439="snížená",K439,0)</f>
        <v>0</v>
      </c>
      <c r="BG439" s="145">
        <f>IF(O439="zákl. přenesená",K439,0)</f>
        <v>0</v>
      </c>
      <c r="BH439" s="145">
        <f>IF(O439="sníž. přenesená",K439,0)</f>
        <v>0</v>
      </c>
      <c r="BI439" s="145">
        <f>IF(O439="nulová",K439,0)</f>
        <v>0</v>
      </c>
      <c r="BJ439" s="14" t="s">
        <v>85</v>
      </c>
      <c r="BK439" s="145">
        <f>ROUND(P439*H439,2)</f>
        <v>0</v>
      </c>
      <c r="BL439" s="14" t="s">
        <v>142</v>
      </c>
      <c r="BM439" s="144" t="s">
        <v>671</v>
      </c>
    </row>
    <row r="440" spans="2:65" s="1" customFormat="1" ht="39">
      <c r="B440" s="29"/>
      <c r="D440" s="146" t="s">
        <v>144</v>
      </c>
      <c r="F440" s="147" t="s">
        <v>672</v>
      </c>
      <c r="I440" s="148"/>
      <c r="J440" s="148"/>
      <c r="M440" s="29"/>
      <c r="N440" s="149"/>
      <c r="X440" s="53"/>
      <c r="AT440" s="14" t="s">
        <v>144</v>
      </c>
      <c r="AU440" s="14" t="s">
        <v>87</v>
      </c>
    </row>
    <row r="441" spans="2:65" s="1" customFormat="1" ht="11.25">
      <c r="B441" s="29"/>
      <c r="D441" s="150" t="s">
        <v>146</v>
      </c>
      <c r="F441" s="151" t="s">
        <v>673</v>
      </c>
      <c r="I441" s="148"/>
      <c r="J441" s="148"/>
      <c r="M441" s="29"/>
      <c r="N441" s="149"/>
      <c r="X441" s="53"/>
      <c r="AT441" s="14" t="s">
        <v>146</v>
      </c>
      <c r="AU441" s="14" t="s">
        <v>87</v>
      </c>
    </row>
    <row r="442" spans="2:65" s="1" customFormat="1" ht="19.5">
      <c r="B442" s="29"/>
      <c r="D442" s="146" t="s">
        <v>159</v>
      </c>
      <c r="F442" s="152" t="s">
        <v>674</v>
      </c>
      <c r="I442" s="148"/>
      <c r="J442" s="148"/>
      <c r="M442" s="29"/>
      <c r="N442" s="149"/>
      <c r="X442" s="53"/>
      <c r="AT442" s="14" t="s">
        <v>159</v>
      </c>
      <c r="AU442" s="14" t="s">
        <v>87</v>
      </c>
    </row>
    <row r="443" spans="2:65" s="1" customFormat="1" ht="24.2" customHeight="1">
      <c r="B443" s="29"/>
      <c r="C443" s="132" t="s">
        <v>675</v>
      </c>
      <c r="D443" s="132" t="s">
        <v>137</v>
      </c>
      <c r="E443" s="133" t="s">
        <v>676</v>
      </c>
      <c r="F443" s="134" t="s">
        <v>677</v>
      </c>
      <c r="G443" s="135" t="s">
        <v>480</v>
      </c>
      <c r="H443" s="136">
        <v>10</v>
      </c>
      <c r="I443" s="137"/>
      <c r="J443" s="137"/>
      <c r="K443" s="138">
        <f>ROUND(P443*H443,2)</f>
        <v>0</v>
      </c>
      <c r="L443" s="134" t="s">
        <v>141</v>
      </c>
      <c r="M443" s="29"/>
      <c r="N443" s="139" t="s">
        <v>1</v>
      </c>
      <c r="O443" s="140" t="s">
        <v>40</v>
      </c>
      <c r="P443" s="141">
        <f>I443+J443</f>
        <v>0</v>
      </c>
      <c r="Q443" s="141">
        <f>ROUND(I443*H443,2)</f>
        <v>0</v>
      </c>
      <c r="R443" s="141">
        <f>ROUND(J443*H443,2)</f>
        <v>0</v>
      </c>
      <c r="T443" s="142">
        <f>S443*H443</f>
        <v>0</v>
      </c>
      <c r="U443" s="142">
        <v>0</v>
      </c>
      <c r="V443" s="142">
        <f>U443*H443</f>
        <v>0</v>
      </c>
      <c r="W443" s="142">
        <v>3.6999999999999998E-2</v>
      </c>
      <c r="X443" s="143">
        <f>W443*H443</f>
        <v>0.37</v>
      </c>
      <c r="AR443" s="144" t="s">
        <v>142</v>
      </c>
      <c r="AT443" s="144" t="s">
        <v>137</v>
      </c>
      <c r="AU443" s="144" t="s">
        <v>87</v>
      </c>
      <c r="AY443" s="14" t="s">
        <v>135</v>
      </c>
      <c r="BE443" s="145">
        <f>IF(O443="základní",K443,0)</f>
        <v>0</v>
      </c>
      <c r="BF443" s="145">
        <f>IF(O443="snížená",K443,0)</f>
        <v>0</v>
      </c>
      <c r="BG443" s="145">
        <f>IF(O443="zákl. přenesená",K443,0)</f>
        <v>0</v>
      </c>
      <c r="BH443" s="145">
        <f>IF(O443="sníž. přenesená",K443,0)</f>
        <v>0</v>
      </c>
      <c r="BI443" s="145">
        <f>IF(O443="nulová",K443,0)</f>
        <v>0</v>
      </c>
      <c r="BJ443" s="14" t="s">
        <v>85</v>
      </c>
      <c r="BK443" s="145">
        <f>ROUND(P443*H443,2)</f>
        <v>0</v>
      </c>
      <c r="BL443" s="14" t="s">
        <v>142</v>
      </c>
      <c r="BM443" s="144" t="s">
        <v>678</v>
      </c>
    </row>
    <row r="444" spans="2:65" s="1" customFormat="1" ht="48.75">
      <c r="B444" s="29"/>
      <c r="D444" s="146" t="s">
        <v>144</v>
      </c>
      <c r="F444" s="147" t="s">
        <v>679</v>
      </c>
      <c r="I444" s="148"/>
      <c r="J444" s="148"/>
      <c r="M444" s="29"/>
      <c r="N444" s="149"/>
      <c r="X444" s="53"/>
      <c r="AT444" s="14" t="s">
        <v>144</v>
      </c>
      <c r="AU444" s="14" t="s">
        <v>87</v>
      </c>
    </row>
    <row r="445" spans="2:65" s="1" customFormat="1" ht="11.25">
      <c r="B445" s="29"/>
      <c r="D445" s="150" t="s">
        <v>146</v>
      </c>
      <c r="F445" s="151" t="s">
        <v>680</v>
      </c>
      <c r="I445" s="148"/>
      <c r="J445" s="148"/>
      <c r="M445" s="29"/>
      <c r="N445" s="149"/>
      <c r="X445" s="53"/>
      <c r="AT445" s="14" t="s">
        <v>146</v>
      </c>
      <c r="AU445" s="14" t="s">
        <v>87</v>
      </c>
    </row>
    <row r="446" spans="2:65" s="1" customFormat="1" ht="19.5">
      <c r="B446" s="29"/>
      <c r="D446" s="146" t="s">
        <v>159</v>
      </c>
      <c r="F446" s="152" t="s">
        <v>681</v>
      </c>
      <c r="I446" s="148"/>
      <c r="J446" s="148"/>
      <c r="M446" s="29"/>
      <c r="N446" s="149"/>
      <c r="X446" s="53"/>
      <c r="AT446" s="14" t="s">
        <v>159</v>
      </c>
      <c r="AU446" s="14" t="s">
        <v>87</v>
      </c>
    </row>
    <row r="447" spans="2:65" s="1" customFormat="1" ht="24.2" customHeight="1">
      <c r="B447" s="29"/>
      <c r="C447" s="132" t="s">
        <v>682</v>
      </c>
      <c r="D447" s="132" t="s">
        <v>137</v>
      </c>
      <c r="E447" s="133" t="s">
        <v>683</v>
      </c>
      <c r="F447" s="134" t="s">
        <v>684</v>
      </c>
      <c r="G447" s="135" t="s">
        <v>480</v>
      </c>
      <c r="H447" s="136">
        <v>10</v>
      </c>
      <c r="I447" s="137"/>
      <c r="J447" s="137"/>
      <c r="K447" s="138">
        <f>ROUND(P447*H447,2)</f>
        <v>0</v>
      </c>
      <c r="L447" s="134" t="s">
        <v>141</v>
      </c>
      <c r="M447" s="29"/>
      <c r="N447" s="139" t="s">
        <v>1</v>
      </c>
      <c r="O447" s="140" t="s">
        <v>40</v>
      </c>
      <c r="P447" s="141">
        <f>I447+J447</f>
        <v>0</v>
      </c>
      <c r="Q447" s="141">
        <f>ROUND(I447*H447,2)</f>
        <v>0</v>
      </c>
      <c r="R447" s="141">
        <f>ROUND(J447*H447,2)</f>
        <v>0</v>
      </c>
      <c r="T447" s="142">
        <f>S447*H447</f>
        <v>0</v>
      </c>
      <c r="U447" s="142">
        <v>0</v>
      </c>
      <c r="V447" s="142">
        <f>U447*H447</f>
        <v>0</v>
      </c>
      <c r="W447" s="142">
        <v>4.0000000000000001E-3</v>
      </c>
      <c r="X447" s="143">
        <f>W447*H447</f>
        <v>0.04</v>
      </c>
      <c r="AR447" s="144" t="s">
        <v>142</v>
      </c>
      <c r="AT447" s="144" t="s">
        <v>137</v>
      </c>
      <c r="AU447" s="144" t="s">
        <v>87</v>
      </c>
      <c r="AY447" s="14" t="s">
        <v>135</v>
      </c>
      <c r="BE447" s="145">
        <f>IF(O447="základní",K447,0)</f>
        <v>0</v>
      </c>
      <c r="BF447" s="145">
        <f>IF(O447="snížená",K447,0)</f>
        <v>0</v>
      </c>
      <c r="BG447" s="145">
        <f>IF(O447="zákl. přenesená",K447,0)</f>
        <v>0</v>
      </c>
      <c r="BH447" s="145">
        <f>IF(O447="sníž. přenesená",K447,0)</f>
        <v>0</v>
      </c>
      <c r="BI447" s="145">
        <f>IF(O447="nulová",K447,0)</f>
        <v>0</v>
      </c>
      <c r="BJ447" s="14" t="s">
        <v>85</v>
      </c>
      <c r="BK447" s="145">
        <f>ROUND(P447*H447,2)</f>
        <v>0</v>
      </c>
      <c r="BL447" s="14" t="s">
        <v>142</v>
      </c>
      <c r="BM447" s="144" t="s">
        <v>685</v>
      </c>
    </row>
    <row r="448" spans="2:65" s="1" customFormat="1" ht="29.25">
      <c r="B448" s="29"/>
      <c r="D448" s="146" t="s">
        <v>144</v>
      </c>
      <c r="F448" s="147" t="s">
        <v>686</v>
      </c>
      <c r="I448" s="148"/>
      <c r="J448" s="148"/>
      <c r="M448" s="29"/>
      <c r="N448" s="149"/>
      <c r="X448" s="53"/>
      <c r="AT448" s="14" t="s">
        <v>144</v>
      </c>
      <c r="AU448" s="14" t="s">
        <v>87</v>
      </c>
    </row>
    <row r="449" spans="2:65" s="1" customFormat="1" ht="11.25">
      <c r="B449" s="29"/>
      <c r="D449" s="150" t="s">
        <v>146</v>
      </c>
      <c r="F449" s="151" t="s">
        <v>687</v>
      </c>
      <c r="I449" s="148"/>
      <c r="J449" s="148"/>
      <c r="M449" s="29"/>
      <c r="N449" s="149"/>
      <c r="X449" s="53"/>
      <c r="AT449" s="14" t="s">
        <v>146</v>
      </c>
      <c r="AU449" s="14" t="s">
        <v>87</v>
      </c>
    </row>
    <row r="450" spans="2:65" s="1" customFormat="1" ht="19.5">
      <c r="B450" s="29"/>
      <c r="D450" s="146" t="s">
        <v>159</v>
      </c>
      <c r="F450" s="152" t="s">
        <v>688</v>
      </c>
      <c r="I450" s="148"/>
      <c r="J450" s="148"/>
      <c r="M450" s="29"/>
      <c r="N450" s="149"/>
      <c r="X450" s="53"/>
      <c r="AT450" s="14" t="s">
        <v>159</v>
      </c>
      <c r="AU450" s="14" t="s">
        <v>87</v>
      </c>
    </row>
    <row r="451" spans="2:65" s="1" customFormat="1" ht="24.2" customHeight="1">
      <c r="B451" s="29"/>
      <c r="C451" s="132" t="s">
        <v>689</v>
      </c>
      <c r="D451" s="132" t="s">
        <v>137</v>
      </c>
      <c r="E451" s="133" t="s">
        <v>690</v>
      </c>
      <c r="F451" s="134" t="s">
        <v>691</v>
      </c>
      <c r="G451" s="135" t="s">
        <v>371</v>
      </c>
      <c r="H451" s="136">
        <v>5</v>
      </c>
      <c r="I451" s="137"/>
      <c r="J451" s="137"/>
      <c r="K451" s="138">
        <f>ROUND(P451*H451,2)</f>
        <v>0</v>
      </c>
      <c r="L451" s="134" t="s">
        <v>1</v>
      </c>
      <c r="M451" s="29"/>
      <c r="N451" s="139" t="s">
        <v>1</v>
      </c>
      <c r="O451" s="140" t="s">
        <v>40</v>
      </c>
      <c r="P451" s="141">
        <f>I451+J451</f>
        <v>0</v>
      </c>
      <c r="Q451" s="141">
        <f>ROUND(I451*H451,2)</f>
        <v>0</v>
      </c>
      <c r="R451" s="141">
        <f>ROUND(J451*H451,2)</f>
        <v>0</v>
      </c>
      <c r="T451" s="142">
        <f>S451*H451</f>
        <v>0</v>
      </c>
      <c r="U451" s="142">
        <v>0</v>
      </c>
      <c r="V451" s="142">
        <f>U451*H451</f>
        <v>0</v>
      </c>
      <c r="W451" s="142">
        <v>0</v>
      </c>
      <c r="X451" s="143">
        <f>W451*H451</f>
        <v>0</v>
      </c>
      <c r="AR451" s="144" t="s">
        <v>142</v>
      </c>
      <c r="AT451" s="144" t="s">
        <v>137</v>
      </c>
      <c r="AU451" s="144" t="s">
        <v>87</v>
      </c>
      <c r="AY451" s="14" t="s">
        <v>135</v>
      </c>
      <c r="BE451" s="145">
        <f>IF(O451="základní",K451,0)</f>
        <v>0</v>
      </c>
      <c r="BF451" s="145">
        <f>IF(O451="snížená",K451,0)</f>
        <v>0</v>
      </c>
      <c r="BG451" s="145">
        <f>IF(O451="zákl. přenesená",K451,0)</f>
        <v>0</v>
      </c>
      <c r="BH451" s="145">
        <f>IF(O451="sníž. přenesená",K451,0)</f>
        <v>0</v>
      </c>
      <c r="BI451" s="145">
        <f>IF(O451="nulová",K451,0)</f>
        <v>0</v>
      </c>
      <c r="BJ451" s="14" t="s">
        <v>85</v>
      </c>
      <c r="BK451" s="145">
        <f>ROUND(P451*H451,2)</f>
        <v>0</v>
      </c>
      <c r="BL451" s="14" t="s">
        <v>142</v>
      </c>
      <c r="BM451" s="144" t="s">
        <v>692</v>
      </c>
    </row>
    <row r="452" spans="2:65" s="1" customFormat="1" ht="11.25">
      <c r="B452" s="29"/>
      <c r="D452" s="146" t="s">
        <v>144</v>
      </c>
      <c r="F452" s="147" t="s">
        <v>691</v>
      </c>
      <c r="I452" s="148"/>
      <c r="J452" s="148"/>
      <c r="M452" s="29"/>
      <c r="N452" s="149"/>
      <c r="X452" s="53"/>
      <c r="AT452" s="14" t="s">
        <v>144</v>
      </c>
      <c r="AU452" s="14" t="s">
        <v>87</v>
      </c>
    </row>
    <row r="453" spans="2:65" s="1" customFormat="1" ht="19.5">
      <c r="B453" s="29"/>
      <c r="D453" s="146" t="s">
        <v>159</v>
      </c>
      <c r="F453" s="152" t="s">
        <v>693</v>
      </c>
      <c r="I453" s="148"/>
      <c r="J453" s="148"/>
      <c r="M453" s="29"/>
      <c r="N453" s="149"/>
      <c r="X453" s="53"/>
      <c r="AT453" s="14" t="s">
        <v>159</v>
      </c>
      <c r="AU453" s="14" t="s">
        <v>87</v>
      </c>
    </row>
    <row r="454" spans="2:65" s="1" customFormat="1" ht="16.5" customHeight="1">
      <c r="B454" s="29"/>
      <c r="C454" s="160" t="s">
        <v>694</v>
      </c>
      <c r="D454" s="160" t="s">
        <v>311</v>
      </c>
      <c r="E454" s="161" t="s">
        <v>695</v>
      </c>
      <c r="F454" s="162" t="s">
        <v>696</v>
      </c>
      <c r="G454" s="163" t="s">
        <v>371</v>
      </c>
      <c r="H454" s="164">
        <v>13.5</v>
      </c>
      <c r="I454" s="165"/>
      <c r="J454" s="166"/>
      <c r="K454" s="167">
        <f>ROUND(P454*H454,2)</f>
        <v>0</v>
      </c>
      <c r="L454" s="162" t="s">
        <v>1</v>
      </c>
      <c r="M454" s="168"/>
      <c r="N454" s="169" t="s">
        <v>1</v>
      </c>
      <c r="O454" s="140" t="s">
        <v>40</v>
      </c>
      <c r="P454" s="141">
        <f>I454+J454</f>
        <v>0</v>
      </c>
      <c r="Q454" s="141">
        <f>ROUND(I454*H454,2)</f>
        <v>0</v>
      </c>
      <c r="R454" s="141">
        <f>ROUND(J454*H454,2)</f>
        <v>0</v>
      </c>
      <c r="T454" s="142">
        <f>S454*H454</f>
        <v>0</v>
      </c>
      <c r="U454" s="142">
        <v>0</v>
      </c>
      <c r="V454" s="142">
        <f>U454*H454</f>
        <v>0</v>
      </c>
      <c r="W454" s="142">
        <v>0</v>
      </c>
      <c r="X454" s="143">
        <f>W454*H454</f>
        <v>0</v>
      </c>
      <c r="AR454" s="144" t="s">
        <v>188</v>
      </c>
      <c r="AT454" s="144" t="s">
        <v>311</v>
      </c>
      <c r="AU454" s="144" t="s">
        <v>87</v>
      </c>
      <c r="AY454" s="14" t="s">
        <v>135</v>
      </c>
      <c r="BE454" s="145">
        <f>IF(O454="základní",K454,0)</f>
        <v>0</v>
      </c>
      <c r="BF454" s="145">
        <f>IF(O454="snížená",K454,0)</f>
        <v>0</v>
      </c>
      <c r="BG454" s="145">
        <f>IF(O454="zákl. přenesená",K454,0)</f>
        <v>0</v>
      </c>
      <c r="BH454" s="145">
        <f>IF(O454="sníž. přenesená",K454,0)</f>
        <v>0</v>
      </c>
      <c r="BI454" s="145">
        <f>IF(O454="nulová",K454,0)</f>
        <v>0</v>
      </c>
      <c r="BJ454" s="14" t="s">
        <v>85</v>
      </c>
      <c r="BK454" s="145">
        <f>ROUND(P454*H454,2)</f>
        <v>0</v>
      </c>
      <c r="BL454" s="14" t="s">
        <v>142</v>
      </c>
      <c r="BM454" s="144" t="s">
        <v>697</v>
      </c>
    </row>
    <row r="455" spans="2:65" s="1" customFormat="1" ht="11.25">
      <c r="B455" s="29"/>
      <c r="D455" s="146" t="s">
        <v>144</v>
      </c>
      <c r="F455" s="147" t="s">
        <v>696</v>
      </c>
      <c r="I455" s="148"/>
      <c r="J455" s="148"/>
      <c r="M455" s="29"/>
      <c r="N455" s="149"/>
      <c r="X455" s="53"/>
      <c r="AT455" s="14" t="s">
        <v>144</v>
      </c>
      <c r="AU455" s="14" t="s">
        <v>87</v>
      </c>
    </row>
    <row r="456" spans="2:65" s="1" customFormat="1" ht="19.5">
      <c r="B456" s="29"/>
      <c r="D456" s="146" t="s">
        <v>159</v>
      </c>
      <c r="F456" s="152" t="s">
        <v>698</v>
      </c>
      <c r="I456" s="148"/>
      <c r="J456" s="148"/>
      <c r="M456" s="29"/>
      <c r="N456" s="149"/>
      <c r="X456" s="53"/>
      <c r="AT456" s="14" t="s">
        <v>159</v>
      </c>
      <c r="AU456" s="14" t="s">
        <v>87</v>
      </c>
    </row>
    <row r="457" spans="2:65" s="1" customFormat="1" ht="24.2" customHeight="1">
      <c r="B457" s="29"/>
      <c r="C457" s="132" t="s">
        <v>699</v>
      </c>
      <c r="D457" s="132" t="s">
        <v>137</v>
      </c>
      <c r="E457" s="133" t="s">
        <v>700</v>
      </c>
      <c r="F457" s="134" t="s">
        <v>701</v>
      </c>
      <c r="G457" s="135" t="s">
        <v>371</v>
      </c>
      <c r="H457" s="136">
        <v>13.5</v>
      </c>
      <c r="I457" s="137"/>
      <c r="J457" s="137"/>
      <c r="K457" s="138">
        <f>ROUND(P457*H457,2)</f>
        <v>0</v>
      </c>
      <c r="L457" s="134" t="s">
        <v>1</v>
      </c>
      <c r="M457" s="29"/>
      <c r="N457" s="139" t="s">
        <v>1</v>
      </c>
      <c r="O457" s="140" t="s">
        <v>40</v>
      </c>
      <c r="P457" s="141">
        <f>I457+J457</f>
        <v>0</v>
      </c>
      <c r="Q457" s="141">
        <f>ROUND(I457*H457,2)</f>
        <v>0</v>
      </c>
      <c r="R457" s="141">
        <f>ROUND(J457*H457,2)</f>
        <v>0</v>
      </c>
      <c r="T457" s="142">
        <f>S457*H457</f>
        <v>0</v>
      </c>
      <c r="U457" s="142">
        <v>0</v>
      </c>
      <c r="V457" s="142">
        <f>U457*H457</f>
        <v>0</v>
      </c>
      <c r="W457" s="142">
        <v>0</v>
      </c>
      <c r="X457" s="143">
        <f>W457*H457</f>
        <v>0</v>
      </c>
      <c r="AR457" s="144" t="s">
        <v>142</v>
      </c>
      <c r="AT457" s="144" t="s">
        <v>137</v>
      </c>
      <c r="AU457" s="144" t="s">
        <v>87</v>
      </c>
      <c r="AY457" s="14" t="s">
        <v>135</v>
      </c>
      <c r="BE457" s="145">
        <f>IF(O457="základní",K457,0)</f>
        <v>0</v>
      </c>
      <c r="BF457" s="145">
        <f>IF(O457="snížená",K457,0)</f>
        <v>0</v>
      </c>
      <c r="BG457" s="145">
        <f>IF(O457="zákl. přenesená",K457,0)</f>
        <v>0</v>
      </c>
      <c r="BH457" s="145">
        <f>IF(O457="sníž. přenesená",K457,0)</f>
        <v>0</v>
      </c>
      <c r="BI457" s="145">
        <f>IF(O457="nulová",K457,0)</f>
        <v>0</v>
      </c>
      <c r="BJ457" s="14" t="s">
        <v>85</v>
      </c>
      <c r="BK457" s="145">
        <f>ROUND(P457*H457,2)</f>
        <v>0</v>
      </c>
      <c r="BL457" s="14" t="s">
        <v>142</v>
      </c>
      <c r="BM457" s="144" t="s">
        <v>702</v>
      </c>
    </row>
    <row r="458" spans="2:65" s="1" customFormat="1" ht="19.5">
      <c r="B458" s="29"/>
      <c r="D458" s="146" t="s">
        <v>144</v>
      </c>
      <c r="F458" s="147" t="s">
        <v>701</v>
      </c>
      <c r="I458" s="148"/>
      <c r="J458" s="148"/>
      <c r="M458" s="29"/>
      <c r="N458" s="149"/>
      <c r="X458" s="53"/>
      <c r="AT458" s="14" t="s">
        <v>144</v>
      </c>
      <c r="AU458" s="14" t="s">
        <v>87</v>
      </c>
    </row>
    <row r="459" spans="2:65" s="1" customFormat="1" ht="19.5">
      <c r="B459" s="29"/>
      <c r="D459" s="146" t="s">
        <v>159</v>
      </c>
      <c r="F459" s="152" t="s">
        <v>703</v>
      </c>
      <c r="I459" s="148"/>
      <c r="J459" s="148"/>
      <c r="M459" s="29"/>
      <c r="N459" s="149"/>
      <c r="X459" s="53"/>
      <c r="AT459" s="14" t="s">
        <v>159</v>
      </c>
      <c r="AU459" s="14" t="s">
        <v>87</v>
      </c>
    </row>
    <row r="460" spans="2:65" s="1" customFormat="1" ht="24">
      <c r="B460" s="29"/>
      <c r="C460" s="160" t="s">
        <v>704</v>
      </c>
      <c r="D460" s="160" t="s">
        <v>311</v>
      </c>
      <c r="E460" s="161" t="s">
        <v>705</v>
      </c>
      <c r="F460" s="162" t="s">
        <v>706</v>
      </c>
      <c r="G460" s="163" t="s">
        <v>480</v>
      </c>
      <c r="H460" s="164">
        <v>5</v>
      </c>
      <c r="I460" s="165"/>
      <c r="J460" s="166"/>
      <c r="K460" s="167">
        <f>ROUND(P460*H460,2)</f>
        <v>0</v>
      </c>
      <c r="L460" s="162" t="s">
        <v>191</v>
      </c>
      <c r="M460" s="168"/>
      <c r="N460" s="169" t="s">
        <v>1</v>
      </c>
      <c r="O460" s="140" t="s">
        <v>40</v>
      </c>
      <c r="P460" s="141">
        <f>I460+J460</f>
        <v>0</v>
      </c>
      <c r="Q460" s="141">
        <f>ROUND(I460*H460,2)</f>
        <v>0</v>
      </c>
      <c r="R460" s="141">
        <f>ROUND(J460*H460,2)</f>
        <v>0</v>
      </c>
      <c r="T460" s="142">
        <f>S460*H460</f>
        <v>0</v>
      </c>
      <c r="U460" s="142">
        <v>6.1000000000000004E-3</v>
      </c>
      <c r="V460" s="142">
        <f>U460*H460</f>
        <v>3.0500000000000003E-2</v>
      </c>
      <c r="W460" s="142">
        <v>0</v>
      </c>
      <c r="X460" s="143">
        <f>W460*H460</f>
        <v>0</v>
      </c>
      <c r="AR460" s="144" t="s">
        <v>188</v>
      </c>
      <c r="AT460" s="144" t="s">
        <v>311</v>
      </c>
      <c r="AU460" s="144" t="s">
        <v>87</v>
      </c>
      <c r="AY460" s="14" t="s">
        <v>135</v>
      </c>
      <c r="BE460" s="145">
        <f>IF(O460="základní",K460,0)</f>
        <v>0</v>
      </c>
      <c r="BF460" s="145">
        <f>IF(O460="snížená",K460,0)</f>
        <v>0</v>
      </c>
      <c r="BG460" s="145">
        <f>IF(O460="zákl. přenesená",K460,0)</f>
        <v>0</v>
      </c>
      <c r="BH460" s="145">
        <f>IF(O460="sníž. přenesená",K460,0)</f>
        <v>0</v>
      </c>
      <c r="BI460" s="145">
        <f>IF(O460="nulová",K460,0)</f>
        <v>0</v>
      </c>
      <c r="BJ460" s="14" t="s">
        <v>85</v>
      </c>
      <c r="BK460" s="145">
        <f>ROUND(P460*H460,2)</f>
        <v>0</v>
      </c>
      <c r="BL460" s="14" t="s">
        <v>142</v>
      </c>
      <c r="BM460" s="144" t="s">
        <v>707</v>
      </c>
    </row>
    <row r="461" spans="2:65" s="1" customFormat="1" ht="11.25">
      <c r="B461" s="29"/>
      <c r="D461" s="146" t="s">
        <v>144</v>
      </c>
      <c r="F461" s="147" t="s">
        <v>706</v>
      </c>
      <c r="I461" s="148"/>
      <c r="J461" s="148"/>
      <c r="M461" s="29"/>
      <c r="N461" s="149"/>
      <c r="X461" s="53"/>
      <c r="AT461" s="14" t="s">
        <v>144</v>
      </c>
      <c r="AU461" s="14" t="s">
        <v>87</v>
      </c>
    </row>
    <row r="462" spans="2:65" s="1" customFormat="1" ht="19.5">
      <c r="B462" s="29"/>
      <c r="D462" s="146" t="s">
        <v>159</v>
      </c>
      <c r="F462" s="152" t="s">
        <v>708</v>
      </c>
      <c r="I462" s="148"/>
      <c r="J462" s="148"/>
      <c r="M462" s="29"/>
      <c r="N462" s="149"/>
      <c r="X462" s="53"/>
      <c r="AT462" s="14" t="s">
        <v>159</v>
      </c>
      <c r="AU462" s="14" t="s">
        <v>87</v>
      </c>
    </row>
    <row r="463" spans="2:65" s="1" customFormat="1" ht="24.2" customHeight="1">
      <c r="B463" s="29"/>
      <c r="C463" s="160" t="s">
        <v>709</v>
      </c>
      <c r="D463" s="160" t="s">
        <v>311</v>
      </c>
      <c r="E463" s="161" t="s">
        <v>710</v>
      </c>
      <c r="F463" s="162" t="s">
        <v>711</v>
      </c>
      <c r="G463" s="163" t="s">
        <v>480</v>
      </c>
      <c r="H463" s="164">
        <v>2</v>
      </c>
      <c r="I463" s="165"/>
      <c r="J463" s="166"/>
      <c r="K463" s="167">
        <f>ROUND(P463*H463,2)</f>
        <v>0</v>
      </c>
      <c r="L463" s="162" t="s">
        <v>141</v>
      </c>
      <c r="M463" s="168"/>
      <c r="N463" s="169" t="s">
        <v>1</v>
      </c>
      <c r="O463" s="140" t="s">
        <v>40</v>
      </c>
      <c r="P463" s="141">
        <f>I463+J463</f>
        <v>0</v>
      </c>
      <c r="Q463" s="141">
        <f>ROUND(I463*H463,2)</f>
        <v>0</v>
      </c>
      <c r="R463" s="141">
        <f>ROUND(J463*H463,2)</f>
        <v>0</v>
      </c>
      <c r="T463" s="142">
        <f>S463*H463</f>
        <v>0</v>
      </c>
      <c r="U463" s="142">
        <v>4.0000000000000001E-3</v>
      </c>
      <c r="V463" s="142">
        <f>U463*H463</f>
        <v>8.0000000000000002E-3</v>
      </c>
      <c r="W463" s="142">
        <v>0</v>
      </c>
      <c r="X463" s="143">
        <f>W463*H463</f>
        <v>0</v>
      </c>
      <c r="AR463" s="144" t="s">
        <v>188</v>
      </c>
      <c r="AT463" s="144" t="s">
        <v>311</v>
      </c>
      <c r="AU463" s="144" t="s">
        <v>87</v>
      </c>
      <c r="AY463" s="14" t="s">
        <v>135</v>
      </c>
      <c r="BE463" s="145">
        <f>IF(O463="základní",K463,0)</f>
        <v>0</v>
      </c>
      <c r="BF463" s="145">
        <f>IF(O463="snížená",K463,0)</f>
        <v>0</v>
      </c>
      <c r="BG463" s="145">
        <f>IF(O463="zákl. přenesená",K463,0)</f>
        <v>0</v>
      </c>
      <c r="BH463" s="145">
        <f>IF(O463="sníž. přenesená",K463,0)</f>
        <v>0</v>
      </c>
      <c r="BI463" s="145">
        <f>IF(O463="nulová",K463,0)</f>
        <v>0</v>
      </c>
      <c r="BJ463" s="14" t="s">
        <v>85</v>
      </c>
      <c r="BK463" s="145">
        <f>ROUND(P463*H463,2)</f>
        <v>0</v>
      </c>
      <c r="BL463" s="14" t="s">
        <v>142</v>
      </c>
      <c r="BM463" s="144" t="s">
        <v>712</v>
      </c>
    </row>
    <row r="464" spans="2:65" s="1" customFormat="1" ht="11.25">
      <c r="B464" s="29"/>
      <c r="D464" s="146" t="s">
        <v>144</v>
      </c>
      <c r="F464" s="147" t="s">
        <v>711</v>
      </c>
      <c r="I464" s="148"/>
      <c r="J464" s="148"/>
      <c r="M464" s="29"/>
      <c r="N464" s="149"/>
      <c r="X464" s="53"/>
      <c r="AT464" s="14" t="s">
        <v>144</v>
      </c>
      <c r="AU464" s="14" t="s">
        <v>87</v>
      </c>
    </row>
    <row r="465" spans="2:65" s="1" customFormat="1" ht="19.5">
      <c r="B465" s="29"/>
      <c r="D465" s="146" t="s">
        <v>159</v>
      </c>
      <c r="F465" s="152" t="s">
        <v>713</v>
      </c>
      <c r="I465" s="148"/>
      <c r="J465" s="148"/>
      <c r="M465" s="29"/>
      <c r="N465" s="149"/>
      <c r="X465" s="53"/>
      <c r="AT465" s="14" t="s">
        <v>159</v>
      </c>
      <c r="AU465" s="14" t="s">
        <v>87</v>
      </c>
    </row>
    <row r="466" spans="2:65" s="1" customFormat="1" ht="24.2" customHeight="1">
      <c r="B466" s="29"/>
      <c r="C466" s="160" t="s">
        <v>714</v>
      </c>
      <c r="D466" s="160" t="s">
        <v>311</v>
      </c>
      <c r="E466" s="161" t="s">
        <v>715</v>
      </c>
      <c r="F466" s="162" t="s">
        <v>716</v>
      </c>
      <c r="G466" s="163" t="s">
        <v>480</v>
      </c>
      <c r="H466" s="164">
        <v>1</v>
      </c>
      <c r="I466" s="165"/>
      <c r="J466" s="166"/>
      <c r="K466" s="167">
        <f>ROUND(P466*H466,2)</f>
        <v>0</v>
      </c>
      <c r="L466" s="162" t="s">
        <v>141</v>
      </c>
      <c r="M466" s="168"/>
      <c r="N466" s="169" t="s">
        <v>1</v>
      </c>
      <c r="O466" s="140" t="s">
        <v>40</v>
      </c>
      <c r="P466" s="141">
        <f>I466+J466</f>
        <v>0</v>
      </c>
      <c r="Q466" s="141">
        <f>ROUND(I466*H466,2)</f>
        <v>0</v>
      </c>
      <c r="R466" s="141">
        <f>ROUND(J466*H466,2)</f>
        <v>0</v>
      </c>
      <c r="T466" s="142">
        <f>S466*H466</f>
        <v>0</v>
      </c>
      <c r="U466" s="142">
        <v>5.0000000000000001E-3</v>
      </c>
      <c r="V466" s="142">
        <f>U466*H466</f>
        <v>5.0000000000000001E-3</v>
      </c>
      <c r="W466" s="142">
        <v>0</v>
      </c>
      <c r="X466" s="143">
        <f>W466*H466</f>
        <v>0</v>
      </c>
      <c r="AR466" s="144" t="s">
        <v>188</v>
      </c>
      <c r="AT466" s="144" t="s">
        <v>311</v>
      </c>
      <c r="AU466" s="144" t="s">
        <v>87</v>
      </c>
      <c r="AY466" s="14" t="s">
        <v>135</v>
      </c>
      <c r="BE466" s="145">
        <f>IF(O466="základní",K466,0)</f>
        <v>0</v>
      </c>
      <c r="BF466" s="145">
        <f>IF(O466="snížená",K466,0)</f>
        <v>0</v>
      </c>
      <c r="BG466" s="145">
        <f>IF(O466="zákl. přenesená",K466,0)</f>
        <v>0</v>
      </c>
      <c r="BH466" s="145">
        <f>IF(O466="sníž. přenesená",K466,0)</f>
        <v>0</v>
      </c>
      <c r="BI466" s="145">
        <f>IF(O466="nulová",K466,0)</f>
        <v>0</v>
      </c>
      <c r="BJ466" s="14" t="s">
        <v>85</v>
      </c>
      <c r="BK466" s="145">
        <f>ROUND(P466*H466,2)</f>
        <v>0</v>
      </c>
      <c r="BL466" s="14" t="s">
        <v>142</v>
      </c>
      <c r="BM466" s="144" t="s">
        <v>717</v>
      </c>
    </row>
    <row r="467" spans="2:65" s="1" customFormat="1" ht="11.25">
      <c r="B467" s="29"/>
      <c r="D467" s="146" t="s">
        <v>144</v>
      </c>
      <c r="F467" s="147" t="s">
        <v>716</v>
      </c>
      <c r="I467" s="148"/>
      <c r="J467" s="148"/>
      <c r="M467" s="29"/>
      <c r="N467" s="149"/>
      <c r="X467" s="53"/>
      <c r="AT467" s="14" t="s">
        <v>144</v>
      </c>
      <c r="AU467" s="14" t="s">
        <v>87</v>
      </c>
    </row>
    <row r="468" spans="2:65" s="1" customFormat="1" ht="24.2" customHeight="1">
      <c r="B468" s="29"/>
      <c r="C468" s="160" t="s">
        <v>718</v>
      </c>
      <c r="D468" s="160" t="s">
        <v>311</v>
      </c>
      <c r="E468" s="161" t="s">
        <v>719</v>
      </c>
      <c r="F468" s="162" t="s">
        <v>720</v>
      </c>
      <c r="G468" s="163" t="s">
        <v>480</v>
      </c>
      <c r="H468" s="164">
        <v>2</v>
      </c>
      <c r="I468" s="165"/>
      <c r="J468" s="166"/>
      <c r="K468" s="167">
        <f>ROUND(P468*H468,2)</f>
        <v>0</v>
      </c>
      <c r="L468" s="162" t="s">
        <v>141</v>
      </c>
      <c r="M468" s="168"/>
      <c r="N468" s="169" t="s">
        <v>1</v>
      </c>
      <c r="O468" s="140" t="s">
        <v>40</v>
      </c>
      <c r="P468" s="141">
        <f>I468+J468</f>
        <v>0</v>
      </c>
      <c r="Q468" s="141">
        <f>ROUND(I468*H468,2)</f>
        <v>0</v>
      </c>
      <c r="R468" s="141">
        <f>ROUND(J468*H468,2)</f>
        <v>0</v>
      </c>
      <c r="T468" s="142">
        <f>S468*H468</f>
        <v>0</v>
      </c>
      <c r="U468" s="142">
        <v>5.3E-3</v>
      </c>
      <c r="V468" s="142">
        <f>U468*H468</f>
        <v>1.06E-2</v>
      </c>
      <c r="W468" s="142">
        <v>0</v>
      </c>
      <c r="X468" s="143">
        <f>W468*H468</f>
        <v>0</v>
      </c>
      <c r="AR468" s="144" t="s">
        <v>188</v>
      </c>
      <c r="AT468" s="144" t="s">
        <v>311</v>
      </c>
      <c r="AU468" s="144" t="s">
        <v>87</v>
      </c>
      <c r="AY468" s="14" t="s">
        <v>135</v>
      </c>
      <c r="BE468" s="145">
        <f>IF(O468="základní",K468,0)</f>
        <v>0</v>
      </c>
      <c r="BF468" s="145">
        <f>IF(O468="snížená",K468,0)</f>
        <v>0</v>
      </c>
      <c r="BG468" s="145">
        <f>IF(O468="zákl. přenesená",K468,0)</f>
        <v>0</v>
      </c>
      <c r="BH468" s="145">
        <f>IF(O468="sníž. přenesená",K468,0)</f>
        <v>0</v>
      </c>
      <c r="BI468" s="145">
        <f>IF(O468="nulová",K468,0)</f>
        <v>0</v>
      </c>
      <c r="BJ468" s="14" t="s">
        <v>85</v>
      </c>
      <c r="BK468" s="145">
        <f>ROUND(P468*H468,2)</f>
        <v>0</v>
      </c>
      <c r="BL468" s="14" t="s">
        <v>142</v>
      </c>
      <c r="BM468" s="144" t="s">
        <v>721</v>
      </c>
    </row>
    <row r="469" spans="2:65" s="1" customFormat="1" ht="11.25">
      <c r="B469" s="29"/>
      <c r="D469" s="146" t="s">
        <v>144</v>
      </c>
      <c r="F469" s="147" t="s">
        <v>720</v>
      </c>
      <c r="I469" s="148"/>
      <c r="J469" s="148"/>
      <c r="M469" s="29"/>
      <c r="N469" s="149"/>
      <c r="X469" s="53"/>
      <c r="AT469" s="14" t="s">
        <v>144</v>
      </c>
      <c r="AU469" s="14" t="s">
        <v>87</v>
      </c>
    </row>
    <row r="470" spans="2:65" s="1" customFormat="1" ht="19.5">
      <c r="B470" s="29"/>
      <c r="D470" s="146" t="s">
        <v>159</v>
      </c>
      <c r="F470" s="152" t="s">
        <v>722</v>
      </c>
      <c r="I470" s="148"/>
      <c r="J470" s="148"/>
      <c r="M470" s="29"/>
      <c r="N470" s="149"/>
      <c r="X470" s="53"/>
      <c r="AT470" s="14" t="s">
        <v>159</v>
      </c>
      <c r="AU470" s="14" t="s">
        <v>87</v>
      </c>
    </row>
    <row r="471" spans="2:65" s="1" customFormat="1" ht="24.2" customHeight="1">
      <c r="B471" s="29"/>
      <c r="C471" s="160" t="s">
        <v>723</v>
      </c>
      <c r="D471" s="160" t="s">
        <v>311</v>
      </c>
      <c r="E471" s="161" t="s">
        <v>724</v>
      </c>
      <c r="F471" s="162" t="s">
        <v>725</v>
      </c>
      <c r="G471" s="163" t="s">
        <v>480</v>
      </c>
      <c r="H471" s="164">
        <v>2</v>
      </c>
      <c r="I471" s="165"/>
      <c r="J471" s="166"/>
      <c r="K471" s="167">
        <f>ROUND(P471*H471,2)</f>
        <v>0</v>
      </c>
      <c r="L471" s="162" t="s">
        <v>141</v>
      </c>
      <c r="M471" s="168"/>
      <c r="N471" s="169" t="s">
        <v>1</v>
      </c>
      <c r="O471" s="140" t="s">
        <v>40</v>
      </c>
      <c r="P471" s="141">
        <f>I471+J471</f>
        <v>0</v>
      </c>
      <c r="Q471" s="141">
        <f>ROUND(I471*H471,2)</f>
        <v>0</v>
      </c>
      <c r="R471" s="141">
        <f>ROUND(J471*H471,2)</f>
        <v>0</v>
      </c>
      <c r="T471" s="142">
        <f>S471*H471</f>
        <v>0</v>
      </c>
      <c r="U471" s="142">
        <v>2.5000000000000001E-3</v>
      </c>
      <c r="V471" s="142">
        <f>U471*H471</f>
        <v>5.0000000000000001E-3</v>
      </c>
      <c r="W471" s="142">
        <v>0</v>
      </c>
      <c r="X471" s="143">
        <f>W471*H471</f>
        <v>0</v>
      </c>
      <c r="AR471" s="144" t="s">
        <v>188</v>
      </c>
      <c r="AT471" s="144" t="s">
        <v>311</v>
      </c>
      <c r="AU471" s="144" t="s">
        <v>87</v>
      </c>
      <c r="AY471" s="14" t="s">
        <v>135</v>
      </c>
      <c r="BE471" s="145">
        <f>IF(O471="základní",K471,0)</f>
        <v>0</v>
      </c>
      <c r="BF471" s="145">
        <f>IF(O471="snížená",K471,0)</f>
        <v>0</v>
      </c>
      <c r="BG471" s="145">
        <f>IF(O471="zákl. přenesená",K471,0)</f>
        <v>0</v>
      </c>
      <c r="BH471" s="145">
        <f>IF(O471="sníž. přenesená",K471,0)</f>
        <v>0</v>
      </c>
      <c r="BI471" s="145">
        <f>IF(O471="nulová",K471,0)</f>
        <v>0</v>
      </c>
      <c r="BJ471" s="14" t="s">
        <v>85</v>
      </c>
      <c r="BK471" s="145">
        <f>ROUND(P471*H471,2)</f>
        <v>0</v>
      </c>
      <c r="BL471" s="14" t="s">
        <v>142</v>
      </c>
      <c r="BM471" s="144" t="s">
        <v>726</v>
      </c>
    </row>
    <row r="472" spans="2:65" s="1" customFormat="1" ht="11.25">
      <c r="B472" s="29"/>
      <c r="D472" s="146" t="s">
        <v>144</v>
      </c>
      <c r="F472" s="147" t="s">
        <v>725</v>
      </c>
      <c r="I472" s="148"/>
      <c r="J472" s="148"/>
      <c r="M472" s="29"/>
      <c r="N472" s="149"/>
      <c r="X472" s="53"/>
      <c r="AT472" s="14" t="s">
        <v>144</v>
      </c>
      <c r="AU472" s="14" t="s">
        <v>87</v>
      </c>
    </row>
    <row r="473" spans="2:65" s="1" customFormat="1" ht="19.5">
      <c r="B473" s="29"/>
      <c r="D473" s="146" t="s">
        <v>159</v>
      </c>
      <c r="F473" s="152" t="s">
        <v>727</v>
      </c>
      <c r="I473" s="148"/>
      <c r="J473" s="148"/>
      <c r="M473" s="29"/>
      <c r="N473" s="149"/>
      <c r="X473" s="53"/>
      <c r="AT473" s="14" t="s">
        <v>159</v>
      </c>
      <c r="AU473" s="14" t="s">
        <v>87</v>
      </c>
    </row>
    <row r="474" spans="2:65" s="1" customFormat="1" ht="24.2" customHeight="1">
      <c r="B474" s="29"/>
      <c r="C474" s="160" t="s">
        <v>728</v>
      </c>
      <c r="D474" s="160" t="s">
        <v>311</v>
      </c>
      <c r="E474" s="161" t="s">
        <v>729</v>
      </c>
      <c r="F474" s="162" t="s">
        <v>730</v>
      </c>
      <c r="G474" s="163" t="s">
        <v>480</v>
      </c>
      <c r="H474" s="164">
        <v>2</v>
      </c>
      <c r="I474" s="165"/>
      <c r="J474" s="166"/>
      <c r="K474" s="167">
        <f>ROUND(P474*H474,2)</f>
        <v>0</v>
      </c>
      <c r="L474" s="162" t="s">
        <v>141</v>
      </c>
      <c r="M474" s="168"/>
      <c r="N474" s="169" t="s">
        <v>1</v>
      </c>
      <c r="O474" s="140" t="s">
        <v>40</v>
      </c>
      <c r="P474" s="141">
        <f>I474+J474</f>
        <v>0</v>
      </c>
      <c r="Q474" s="141">
        <f>ROUND(I474*H474,2)</f>
        <v>0</v>
      </c>
      <c r="R474" s="141">
        <f>ROUND(J474*H474,2)</f>
        <v>0</v>
      </c>
      <c r="T474" s="142">
        <f>S474*H474</f>
        <v>0</v>
      </c>
      <c r="U474" s="142">
        <v>2.5999999999999999E-3</v>
      </c>
      <c r="V474" s="142">
        <f>U474*H474</f>
        <v>5.1999999999999998E-3</v>
      </c>
      <c r="W474" s="142">
        <v>0</v>
      </c>
      <c r="X474" s="143">
        <f>W474*H474</f>
        <v>0</v>
      </c>
      <c r="AR474" s="144" t="s">
        <v>188</v>
      </c>
      <c r="AT474" s="144" t="s">
        <v>311</v>
      </c>
      <c r="AU474" s="144" t="s">
        <v>87</v>
      </c>
      <c r="AY474" s="14" t="s">
        <v>135</v>
      </c>
      <c r="BE474" s="145">
        <f>IF(O474="základní",K474,0)</f>
        <v>0</v>
      </c>
      <c r="BF474" s="145">
        <f>IF(O474="snížená",K474,0)</f>
        <v>0</v>
      </c>
      <c r="BG474" s="145">
        <f>IF(O474="zákl. přenesená",K474,0)</f>
        <v>0</v>
      </c>
      <c r="BH474" s="145">
        <f>IF(O474="sníž. přenesená",K474,0)</f>
        <v>0</v>
      </c>
      <c r="BI474" s="145">
        <f>IF(O474="nulová",K474,0)</f>
        <v>0</v>
      </c>
      <c r="BJ474" s="14" t="s">
        <v>85</v>
      </c>
      <c r="BK474" s="145">
        <f>ROUND(P474*H474,2)</f>
        <v>0</v>
      </c>
      <c r="BL474" s="14" t="s">
        <v>142</v>
      </c>
      <c r="BM474" s="144" t="s">
        <v>731</v>
      </c>
    </row>
    <row r="475" spans="2:65" s="1" customFormat="1" ht="11.25">
      <c r="B475" s="29"/>
      <c r="D475" s="146" t="s">
        <v>144</v>
      </c>
      <c r="F475" s="147" t="s">
        <v>730</v>
      </c>
      <c r="I475" s="148"/>
      <c r="J475" s="148"/>
      <c r="M475" s="29"/>
      <c r="N475" s="149"/>
      <c r="X475" s="53"/>
      <c r="AT475" s="14" t="s">
        <v>144</v>
      </c>
      <c r="AU475" s="14" t="s">
        <v>87</v>
      </c>
    </row>
    <row r="476" spans="2:65" s="1" customFormat="1" ht="19.5">
      <c r="B476" s="29"/>
      <c r="D476" s="146" t="s">
        <v>159</v>
      </c>
      <c r="F476" s="152" t="s">
        <v>732</v>
      </c>
      <c r="I476" s="148"/>
      <c r="J476" s="148"/>
      <c r="M476" s="29"/>
      <c r="N476" s="149"/>
      <c r="X476" s="53"/>
      <c r="AT476" s="14" t="s">
        <v>159</v>
      </c>
      <c r="AU476" s="14" t="s">
        <v>87</v>
      </c>
    </row>
    <row r="477" spans="2:65" s="1" customFormat="1" ht="24.2" customHeight="1">
      <c r="B477" s="29"/>
      <c r="C477" s="160" t="s">
        <v>733</v>
      </c>
      <c r="D477" s="160" t="s">
        <v>311</v>
      </c>
      <c r="E477" s="161" t="s">
        <v>734</v>
      </c>
      <c r="F477" s="162" t="s">
        <v>735</v>
      </c>
      <c r="G477" s="163" t="s">
        <v>480</v>
      </c>
      <c r="H477" s="164">
        <v>2</v>
      </c>
      <c r="I477" s="165"/>
      <c r="J477" s="166"/>
      <c r="K477" s="167">
        <f>ROUND(P477*H477,2)</f>
        <v>0</v>
      </c>
      <c r="L477" s="162" t="s">
        <v>141</v>
      </c>
      <c r="M477" s="168"/>
      <c r="N477" s="169" t="s">
        <v>1</v>
      </c>
      <c r="O477" s="140" t="s">
        <v>40</v>
      </c>
      <c r="P477" s="141">
        <f>I477+J477</f>
        <v>0</v>
      </c>
      <c r="Q477" s="141">
        <f>ROUND(I477*H477,2)</f>
        <v>0</v>
      </c>
      <c r="R477" s="141">
        <f>ROUND(J477*H477,2)</f>
        <v>0</v>
      </c>
      <c r="T477" s="142">
        <f>S477*H477</f>
        <v>0</v>
      </c>
      <c r="U477" s="142">
        <v>2.0999999999999999E-3</v>
      </c>
      <c r="V477" s="142">
        <f>U477*H477</f>
        <v>4.1999999999999997E-3</v>
      </c>
      <c r="W477" s="142">
        <v>0</v>
      </c>
      <c r="X477" s="143">
        <f>W477*H477</f>
        <v>0</v>
      </c>
      <c r="AR477" s="144" t="s">
        <v>188</v>
      </c>
      <c r="AT477" s="144" t="s">
        <v>311</v>
      </c>
      <c r="AU477" s="144" t="s">
        <v>87</v>
      </c>
      <c r="AY477" s="14" t="s">
        <v>135</v>
      </c>
      <c r="BE477" s="145">
        <f>IF(O477="základní",K477,0)</f>
        <v>0</v>
      </c>
      <c r="BF477" s="145">
        <f>IF(O477="snížená",K477,0)</f>
        <v>0</v>
      </c>
      <c r="BG477" s="145">
        <f>IF(O477="zákl. přenesená",K477,0)</f>
        <v>0</v>
      </c>
      <c r="BH477" s="145">
        <f>IF(O477="sníž. přenesená",K477,0)</f>
        <v>0</v>
      </c>
      <c r="BI477" s="145">
        <f>IF(O477="nulová",K477,0)</f>
        <v>0</v>
      </c>
      <c r="BJ477" s="14" t="s">
        <v>85</v>
      </c>
      <c r="BK477" s="145">
        <f>ROUND(P477*H477,2)</f>
        <v>0</v>
      </c>
      <c r="BL477" s="14" t="s">
        <v>142</v>
      </c>
      <c r="BM477" s="144" t="s">
        <v>736</v>
      </c>
    </row>
    <row r="478" spans="2:65" s="1" customFormat="1" ht="11.25">
      <c r="B478" s="29"/>
      <c r="D478" s="146" t="s">
        <v>144</v>
      </c>
      <c r="F478" s="147" t="s">
        <v>735</v>
      </c>
      <c r="I478" s="148"/>
      <c r="J478" s="148"/>
      <c r="M478" s="29"/>
      <c r="N478" s="149"/>
      <c r="X478" s="53"/>
      <c r="AT478" s="14" t="s">
        <v>144</v>
      </c>
      <c r="AU478" s="14" t="s">
        <v>87</v>
      </c>
    </row>
    <row r="479" spans="2:65" s="1" customFormat="1" ht="19.5">
      <c r="B479" s="29"/>
      <c r="D479" s="146" t="s">
        <v>159</v>
      </c>
      <c r="F479" s="152" t="s">
        <v>519</v>
      </c>
      <c r="I479" s="148"/>
      <c r="J479" s="148"/>
      <c r="M479" s="29"/>
      <c r="N479" s="149"/>
      <c r="X479" s="53"/>
      <c r="AT479" s="14" t="s">
        <v>159</v>
      </c>
      <c r="AU479" s="14" t="s">
        <v>87</v>
      </c>
    </row>
    <row r="480" spans="2:65" s="11" customFormat="1" ht="20.85" customHeight="1">
      <c r="B480" s="119"/>
      <c r="D480" s="120" t="s">
        <v>76</v>
      </c>
      <c r="E480" s="130" t="s">
        <v>737</v>
      </c>
      <c r="F480" s="130" t="s">
        <v>738</v>
      </c>
      <c r="I480" s="122"/>
      <c r="J480" s="122"/>
      <c r="K480" s="131">
        <f>BK480</f>
        <v>0</v>
      </c>
      <c r="M480" s="119"/>
      <c r="N480" s="124"/>
      <c r="Q480" s="125">
        <f>SUM(Q481:Q541)</f>
        <v>0</v>
      </c>
      <c r="R480" s="125">
        <f>SUM(R481:R541)</f>
        <v>0</v>
      </c>
      <c r="T480" s="126">
        <f>SUM(T481:T541)</f>
        <v>0</v>
      </c>
      <c r="V480" s="126">
        <f>SUM(V481:V541)</f>
        <v>2.01E-2</v>
      </c>
      <c r="X480" s="127">
        <f>SUM(X481:X541)</f>
        <v>0</v>
      </c>
      <c r="AR480" s="120" t="s">
        <v>85</v>
      </c>
      <c r="AT480" s="128" t="s">
        <v>76</v>
      </c>
      <c r="AU480" s="128" t="s">
        <v>87</v>
      </c>
      <c r="AY480" s="120" t="s">
        <v>135</v>
      </c>
      <c r="BK480" s="129">
        <f>SUM(BK481:BK541)</f>
        <v>0</v>
      </c>
    </row>
    <row r="481" spans="2:65" s="1" customFormat="1" ht="21.75" customHeight="1">
      <c r="B481" s="29"/>
      <c r="C481" s="132" t="s">
        <v>737</v>
      </c>
      <c r="D481" s="132" t="s">
        <v>137</v>
      </c>
      <c r="E481" s="133" t="s">
        <v>739</v>
      </c>
      <c r="F481" s="134" t="s">
        <v>740</v>
      </c>
      <c r="G481" s="135" t="s">
        <v>480</v>
      </c>
      <c r="H481" s="136">
        <v>2</v>
      </c>
      <c r="I481" s="137"/>
      <c r="J481" s="137"/>
      <c r="K481" s="138">
        <f>ROUND(P481*H481,2)</f>
        <v>0</v>
      </c>
      <c r="L481" s="134" t="s">
        <v>1</v>
      </c>
      <c r="M481" s="29"/>
      <c r="N481" s="139" t="s">
        <v>1</v>
      </c>
      <c r="O481" s="140" t="s">
        <v>40</v>
      </c>
      <c r="P481" s="141">
        <f>I481+J481</f>
        <v>0</v>
      </c>
      <c r="Q481" s="141">
        <f>ROUND(I481*H481,2)</f>
        <v>0</v>
      </c>
      <c r="R481" s="141">
        <f>ROUND(J481*H481,2)</f>
        <v>0</v>
      </c>
      <c r="T481" s="142">
        <f>S481*H481</f>
        <v>0</v>
      </c>
      <c r="U481" s="142">
        <v>0</v>
      </c>
      <c r="V481" s="142">
        <f>U481*H481</f>
        <v>0</v>
      </c>
      <c r="W481" s="142">
        <v>0</v>
      </c>
      <c r="X481" s="143">
        <f>W481*H481</f>
        <v>0</v>
      </c>
      <c r="AR481" s="144" t="s">
        <v>142</v>
      </c>
      <c r="AT481" s="144" t="s">
        <v>137</v>
      </c>
      <c r="AU481" s="144" t="s">
        <v>153</v>
      </c>
      <c r="AY481" s="14" t="s">
        <v>135</v>
      </c>
      <c r="BE481" s="145">
        <f>IF(O481="základní",K481,0)</f>
        <v>0</v>
      </c>
      <c r="BF481" s="145">
        <f>IF(O481="snížená",K481,0)</f>
        <v>0</v>
      </c>
      <c r="BG481" s="145">
        <f>IF(O481="zákl. přenesená",K481,0)</f>
        <v>0</v>
      </c>
      <c r="BH481" s="145">
        <f>IF(O481="sníž. přenesená",K481,0)</f>
        <v>0</v>
      </c>
      <c r="BI481" s="145">
        <f>IF(O481="nulová",K481,0)</f>
        <v>0</v>
      </c>
      <c r="BJ481" s="14" t="s">
        <v>85</v>
      </c>
      <c r="BK481" s="145">
        <f>ROUND(P481*H481,2)</f>
        <v>0</v>
      </c>
      <c r="BL481" s="14" t="s">
        <v>142</v>
      </c>
      <c r="BM481" s="144" t="s">
        <v>741</v>
      </c>
    </row>
    <row r="482" spans="2:65" s="1" customFormat="1" ht="11.25">
      <c r="B482" s="29"/>
      <c r="D482" s="146" t="s">
        <v>144</v>
      </c>
      <c r="F482" s="147" t="s">
        <v>740</v>
      </c>
      <c r="I482" s="148"/>
      <c r="J482" s="148"/>
      <c r="M482" s="29"/>
      <c r="N482" s="149"/>
      <c r="X482" s="53"/>
      <c r="AT482" s="14" t="s">
        <v>144</v>
      </c>
      <c r="AU482" s="14" t="s">
        <v>153</v>
      </c>
    </row>
    <row r="483" spans="2:65" s="1" customFormat="1" ht="33" customHeight="1">
      <c r="B483" s="29"/>
      <c r="C483" s="132" t="s">
        <v>742</v>
      </c>
      <c r="D483" s="132" t="s">
        <v>137</v>
      </c>
      <c r="E483" s="133" t="s">
        <v>743</v>
      </c>
      <c r="F483" s="134" t="s">
        <v>744</v>
      </c>
      <c r="G483" s="135" t="s">
        <v>371</v>
      </c>
      <c r="H483" s="136">
        <v>10</v>
      </c>
      <c r="I483" s="137"/>
      <c r="J483" s="137"/>
      <c r="K483" s="138">
        <f>ROUND(P483*H483,2)</f>
        <v>0</v>
      </c>
      <c r="L483" s="134" t="s">
        <v>141</v>
      </c>
      <c r="M483" s="29"/>
      <c r="N483" s="139" t="s">
        <v>1</v>
      </c>
      <c r="O483" s="140" t="s">
        <v>40</v>
      </c>
      <c r="P483" s="141">
        <f>I483+J483</f>
        <v>0</v>
      </c>
      <c r="Q483" s="141">
        <f>ROUND(I483*H483,2)</f>
        <v>0</v>
      </c>
      <c r="R483" s="141">
        <f>ROUND(J483*H483,2)</f>
        <v>0</v>
      </c>
      <c r="T483" s="142">
        <f>S483*H483</f>
        <v>0</v>
      </c>
      <c r="U483" s="142">
        <v>2.0100000000000001E-3</v>
      </c>
      <c r="V483" s="142">
        <f>U483*H483</f>
        <v>2.01E-2</v>
      </c>
      <c r="W483" s="142">
        <v>0</v>
      </c>
      <c r="X483" s="143">
        <f>W483*H483</f>
        <v>0</v>
      </c>
      <c r="AR483" s="144" t="s">
        <v>142</v>
      </c>
      <c r="AT483" s="144" t="s">
        <v>137</v>
      </c>
      <c r="AU483" s="144" t="s">
        <v>153</v>
      </c>
      <c r="AY483" s="14" t="s">
        <v>135</v>
      </c>
      <c r="BE483" s="145">
        <f>IF(O483="základní",K483,0)</f>
        <v>0</v>
      </c>
      <c r="BF483" s="145">
        <f>IF(O483="snížená",K483,0)</f>
        <v>0</v>
      </c>
      <c r="BG483" s="145">
        <f>IF(O483="zákl. přenesená",K483,0)</f>
        <v>0</v>
      </c>
      <c r="BH483" s="145">
        <f>IF(O483="sníž. přenesená",K483,0)</f>
        <v>0</v>
      </c>
      <c r="BI483" s="145">
        <f>IF(O483="nulová",K483,0)</f>
        <v>0</v>
      </c>
      <c r="BJ483" s="14" t="s">
        <v>85</v>
      </c>
      <c r="BK483" s="145">
        <f>ROUND(P483*H483,2)</f>
        <v>0</v>
      </c>
      <c r="BL483" s="14" t="s">
        <v>142</v>
      </c>
      <c r="BM483" s="144" t="s">
        <v>745</v>
      </c>
    </row>
    <row r="484" spans="2:65" s="1" customFormat="1" ht="19.5">
      <c r="B484" s="29"/>
      <c r="D484" s="146" t="s">
        <v>144</v>
      </c>
      <c r="F484" s="147" t="s">
        <v>744</v>
      </c>
      <c r="I484" s="148"/>
      <c r="J484" s="148"/>
      <c r="M484" s="29"/>
      <c r="N484" s="149"/>
      <c r="X484" s="53"/>
      <c r="AT484" s="14" t="s">
        <v>144</v>
      </c>
      <c r="AU484" s="14" t="s">
        <v>153</v>
      </c>
    </row>
    <row r="485" spans="2:65" s="1" customFormat="1" ht="11.25">
      <c r="B485" s="29"/>
      <c r="D485" s="150" t="s">
        <v>146</v>
      </c>
      <c r="F485" s="151" t="s">
        <v>746</v>
      </c>
      <c r="I485" s="148"/>
      <c r="J485" s="148"/>
      <c r="M485" s="29"/>
      <c r="N485" s="149"/>
      <c r="X485" s="53"/>
      <c r="AT485" s="14" t="s">
        <v>146</v>
      </c>
      <c r="AU485" s="14" t="s">
        <v>153</v>
      </c>
    </row>
    <row r="486" spans="2:65" s="1" customFormat="1" ht="39">
      <c r="B486" s="29"/>
      <c r="D486" s="146" t="s">
        <v>159</v>
      </c>
      <c r="F486" s="152" t="s">
        <v>747</v>
      </c>
      <c r="I486" s="148"/>
      <c r="J486" s="148"/>
      <c r="M486" s="29"/>
      <c r="N486" s="149"/>
      <c r="X486" s="53"/>
      <c r="AT486" s="14" t="s">
        <v>159</v>
      </c>
      <c r="AU486" s="14" t="s">
        <v>153</v>
      </c>
    </row>
    <row r="487" spans="2:65" s="12" customFormat="1" ht="11.25">
      <c r="B487" s="153"/>
      <c r="D487" s="146" t="s">
        <v>186</v>
      </c>
      <c r="E487" s="154" t="s">
        <v>1</v>
      </c>
      <c r="F487" s="155" t="s">
        <v>204</v>
      </c>
      <c r="H487" s="156">
        <v>10</v>
      </c>
      <c r="I487" s="157"/>
      <c r="J487" s="157"/>
      <c r="M487" s="153"/>
      <c r="N487" s="158"/>
      <c r="X487" s="159"/>
      <c r="AT487" s="154" t="s">
        <v>186</v>
      </c>
      <c r="AU487" s="154" t="s">
        <v>153</v>
      </c>
      <c r="AV487" s="12" t="s">
        <v>87</v>
      </c>
      <c r="AW487" s="12" t="s">
        <v>5</v>
      </c>
      <c r="AX487" s="12" t="s">
        <v>85</v>
      </c>
      <c r="AY487" s="154" t="s">
        <v>135</v>
      </c>
    </row>
    <row r="488" spans="2:65" s="1" customFormat="1" ht="24.2" customHeight="1">
      <c r="B488" s="29"/>
      <c r="C488" s="132" t="s">
        <v>748</v>
      </c>
      <c r="D488" s="132" t="s">
        <v>137</v>
      </c>
      <c r="E488" s="133" t="s">
        <v>749</v>
      </c>
      <c r="F488" s="134" t="s">
        <v>750</v>
      </c>
      <c r="G488" s="135" t="s">
        <v>371</v>
      </c>
      <c r="H488" s="136">
        <v>10</v>
      </c>
      <c r="I488" s="137"/>
      <c r="J488" s="137"/>
      <c r="K488" s="138">
        <f>ROUND(P488*H488,2)</f>
        <v>0</v>
      </c>
      <c r="L488" s="134" t="s">
        <v>141</v>
      </c>
      <c r="M488" s="29"/>
      <c r="N488" s="139" t="s">
        <v>1</v>
      </c>
      <c r="O488" s="140" t="s">
        <v>40</v>
      </c>
      <c r="P488" s="141">
        <f>I488+J488</f>
        <v>0</v>
      </c>
      <c r="Q488" s="141">
        <f>ROUND(I488*H488,2)</f>
        <v>0</v>
      </c>
      <c r="R488" s="141">
        <f>ROUND(J488*H488,2)</f>
        <v>0</v>
      </c>
      <c r="T488" s="142">
        <f>S488*H488</f>
        <v>0</v>
      </c>
      <c r="U488" s="142">
        <v>0</v>
      </c>
      <c r="V488" s="142">
        <f>U488*H488</f>
        <v>0</v>
      </c>
      <c r="W488" s="142">
        <v>0</v>
      </c>
      <c r="X488" s="143">
        <f>W488*H488</f>
        <v>0</v>
      </c>
      <c r="AR488" s="144" t="s">
        <v>142</v>
      </c>
      <c r="AT488" s="144" t="s">
        <v>137</v>
      </c>
      <c r="AU488" s="144" t="s">
        <v>153</v>
      </c>
      <c r="AY488" s="14" t="s">
        <v>135</v>
      </c>
      <c r="BE488" s="145">
        <f>IF(O488="základní",K488,0)</f>
        <v>0</v>
      </c>
      <c r="BF488" s="145">
        <f>IF(O488="snížená",K488,0)</f>
        <v>0</v>
      </c>
      <c r="BG488" s="145">
        <f>IF(O488="zákl. přenesená",K488,0)</f>
        <v>0</v>
      </c>
      <c r="BH488" s="145">
        <f>IF(O488="sníž. přenesená",K488,0)</f>
        <v>0</v>
      </c>
      <c r="BI488" s="145">
        <f>IF(O488="nulová",K488,0)</f>
        <v>0</v>
      </c>
      <c r="BJ488" s="14" t="s">
        <v>85</v>
      </c>
      <c r="BK488" s="145">
        <f>ROUND(P488*H488,2)</f>
        <v>0</v>
      </c>
      <c r="BL488" s="14" t="s">
        <v>142</v>
      </c>
      <c r="BM488" s="144" t="s">
        <v>751</v>
      </c>
    </row>
    <row r="489" spans="2:65" s="1" customFormat="1" ht="19.5">
      <c r="B489" s="29"/>
      <c r="D489" s="146" t="s">
        <v>144</v>
      </c>
      <c r="F489" s="147" t="s">
        <v>752</v>
      </c>
      <c r="I489" s="148"/>
      <c r="J489" s="148"/>
      <c r="M489" s="29"/>
      <c r="N489" s="149"/>
      <c r="X489" s="53"/>
      <c r="AT489" s="14" t="s">
        <v>144</v>
      </c>
      <c r="AU489" s="14" t="s">
        <v>153</v>
      </c>
    </row>
    <row r="490" spans="2:65" s="1" customFormat="1" ht="11.25">
      <c r="B490" s="29"/>
      <c r="D490" s="150" t="s">
        <v>146</v>
      </c>
      <c r="F490" s="151" t="s">
        <v>753</v>
      </c>
      <c r="I490" s="148"/>
      <c r="J490" s="148"/>
      <c r="M490" s="29"/>
      <c r="N490" s="149"/>
      <c r="X490" s="53"/>
      <c r="AT490" s="14" t="s">
        <v>146</v>
      </c>
      <c r="AU490" s="14" t="s">
        <v>153</v>
      </c>
    </row>
    <row r="491" spans="2:65" s="1" customFormat="1" ht="19.5">
      <c r="B491" s="29"/>
      <c r="D491" s="146" t="s">
        <v>159</v>
      </c>
      <c r="F491" s="152" t="s">
        <v>754</v>
      </c>
      <c r="I491" s="148"/>
      <c r="J491" s="148"/>
      <c r="M491" s="29"/>
      <c r="N491" s="149"/>
      <c r="X491" s="53"/>
      <c r="AT491" s="14" t="s">
        <v>159</v>
      </c>
      <c r="AU491" s="14" t="s">
        <v>153</v>
      </c>
    </row>
    <row r="492" spans="2:65" s="1" customFormat="1" ht="24.2" customHeight="1">
      <c r="B492" s="29"/>
      <c r="C492" s="132" t="s">
        <v>755</v>
      </c>
      <c r="D492" s="132" t="s">
        <v>137</v>
      </c>
      <c r="E492" s="133" t="s">
        <v>756</v>
      </c>
      <c r="F492" s="134" t="s">
        <v>757</v>
      </c>
      <c r="G492" s="135" t="s">
        <v>480</v>
      </c>
      <c r="H492" s="136">
        <v>43</v>
      </c>
      <c r="I492" s="137"/>
      <c r="J492" s="137"/>
      <c r="K492" s="138">
        <f>ROUND(P492*H492,2)</f>
        <v>0</v>
      </c>
      <c r="L492" s="134" t="s">
        <v>191</v>
      </c>
      <c r="M492" s="29"/>
      <c r="N492" s="139" t="s">
        <v>1</v>
      </c>
      <c r="O492" s="140" t="s">
        <v>40</v>
      </c>
      <c r="P492" s="141">
        <f>I492+J492</f>
        <v>0</v>
      </c>
      <c r="Q492" s="141">
        <f>ROUND(I492*H492,2)</f>
        <v>0</v>
      </c>
      <c r="R492" s="141">
        <f>ROUND(J492*H492,2)</f>
        <v>0</v>
      </c>
      <c r="T492" s="142">
        <f>S492*H492</f>
        <v>0</v>
      </c>
      <c r="U492" s="142">
        <v>0</v>
      </c>
      <c r="V492" s="142">
        <f>U492*H492</f>
        <v>0</v>
      </c>
      <c r="W492" s="142">
        <v>0</v>
      </c>
      <c r="X492" s="143">
        <f>W492*H492</f>
        <v>0</v>
      </c>
      <c r="AR492" s="144" t="s">
        <v>142</v>
      </c>
      <c r="AT492" s="144" t="s">
        <v>137</v>
      </c>
      <c r="AU492" s="144" t="s">
        <v>153</v>
      </c>
      <c r="AY492" s="14" t="s">
        <v>135</v>
      </c>
      <c r="BE492" s="145">
        <f>IF(O492="základní",K492,0)</f>
        <v>0</v>
      </c>
      <c r="BF492" s="145">
        <f>IF(O492="snížená",K492,0)</f>
        <v>0</v>
      </c>
      <c r="BG492" s="145">
        <f>IF(O492="zákl. přenesená",K492,0)</f>
        <v>0</v>
      </c>
      <c r="BH492" s="145">
        <f>IF(O492="sníž. přenesená",K492,0)</f>
        <v>0</v>
      </c>
      <c r="BI492" s="145">
        <f>IF(O492="nulová",K492,0)</f>
        <v>0</v>
      </c>
      <c r="BJ492" s="14" t="s">
        <v>85</v>
      </c>
      <c r="BK492" s="145">
        <f>ROUND(P492*H492,2)</f>
        <v>0</v>
      </c>
      <c r="BL492" s="14" t="s">
        <v>142</v>
      </c>
      <c r="BM492" s="144" t="s">
        <v>758</v>
      </c>
    </row>
    <row r="493" spans="2:65" s="1" customFormat="1" ht="19.5">
      <c r="B493" s="29"/>
      <c r="D493" s="146" t="s">
        <v>144</v>
      </c>
      <c r="F493" s="147" t="s">
        <v>759</v>
      </c>
      <c r="I493" s="148"/>
      <c r="J493" s="148"/>
      <c r="M493" s="29"/>
      <c r="N493" s="149"/>
      <c r="X493" s="53"/>
      <c r="AT493" s="14" t="s">
        <v>144</v>
      </c>
      <c r="AU493" s="14" t="s">
        <v>153</v>
      </c>
    </row>
    <row r="494" spans="2:65" s="1" customFormat="1" ht="97.5">
      <c r="B494" s="29"/>
      <c r="D494" s="146" t="s">
        <v>159</v>
      </c>
      <c r="F494" s="152" t="s">
        <v>760</v>
      </c>
      <c r="I494" s="148"/>
      <c r="J494" s="148"/>
      <c r="M494" s="29"/>
      <c r="N494" s="149"/>
      <c r="X494" s="53"/>
      <c r="AT494" s="14" t="s">
        <v>159</v>
      </c>
      <c r="AU494" s="14" t="s">
        <v>153</v>
      </c>
    </row>
    <row r="495" spans="2:65" s="12" customFormat="1" ht="11.25">
      <c r="B495" s="153"/>
      <c r="D495" s="146" t="s">
        <v>186</v>
      </c>
      <c r="E495" s="154" t="s">
        <v>1</v>
      </c>
      <c r="F495" s="155" t="s">
        <v>761</v>
      </c>
      <c r="H495" s="156">
        <v>43</v>
      </c>
      <c r="I495" s="157"/>
      <c r="J495" s="157"/>
      <c r="M495" s="153"/>
      <c r="N495" s="158"/>
      <c r="X495" s="159"/>
      <c r="AT495" s="154" t="s">
        <v>186</v>
      </c>
      <c r="AU495" s="154" t="s">
        <v>153</v>
      </c>
      <c r="AV495" s="12" t="s">
        <v>87</v>
      </c>
      <c r="AW495" s="12" t="s">
        <v>5</v>
      </c>
      <c r="AX495" s="12" t="s">
        <v>85</v>
      </c>
      <c r="AY495" s="154" t="s">
        <v>135</v>
      </c>
    </row>
    <row r="496" spans="2:65" s="1" customFormat="1" ht="24.2" customHeight="1">
      <c r="B496" s="29"/>
      <c r="C496" s="132" t="s">
        <v>762</v>
      </c>
      <c r="D496" s="132" t="s">
        <v>137</v>
      </c>
      <c r="E496" s="133" t="s">
        <v>763</v>
      </c>
      <c r="F496" s="134" t="s">
        <v>764</v>
      </c>
      <c r="G496" s="135" t="s">
        <v>480</v>
      </c>
      <c r="H496" s="136">
        <v>4</v>
      </c>
      <c r="I496" s="137"/>
      <c r="J496" s="137"/>
      <c r="K496" s="138">
        <f>ROUND(P496*H496,2)</f>
        <v>0</v>
      </c>
      <c r="L496" s="134" t="s">
        <v>191</v>
      </c>
      <c r="M496" s="29"/>
      <c r="N496" s="139" t="s">
        <v>1</v>
      </c>
      <c r="O496" s="140" t="s">
        <v>40</v>
      </c>
      <c r="P496" s="141">
        <f>I496+J496</f>
        <v>0</v>
      </c>
      <c r="Q496" s="141">
        <f>ROUND(I496*H496,2)</f>
        <v>0</v>
      </c>
      <c r="R496" s="141">
        <f>ROUND(J496*H496,2)</f>
        <v>0</v>
      </c>
      <c r="T496" s="142">
        <f>S496*H496</f>
        <v>0</v>
      </c>
      <c r="U496" s="142">
        <v>0</v>
      </c>
      <c r="V496" s="142">
        <f>U496*H496</f>
        <v>0</v>
      </c>
      <c r="W496" s="142">
        <v>0</v>
      </c>
      <c r="X496" s="143">
        <f>W496*H496</f>
        <v>0</v>
      </c>
      <c r="AR496" s="144" t="s">
        <v>142</v>
      </c>
      <c r="AT496" s="144" t="s">
        <v>137</v>
      </c>
      <c r="AU496" s="144" t="s">
        <v>153</v>
      </c>
      <c r="AY496" s="14" t="s">
        <v>135</v>
      </c>
      <c r="BE496" s="145">
        <f>IF(O496="základní",K496,0)</f>
        <v>0</v>
      </c>
      <c r="BF496" s="145">
        <f>IF(O496="snížená",K496,0)</f>
        <v>0</v>
      </c>
      <c r="BG496" s="145">
        <f>IF(O496="zákl. přenesená",K496,0)</f>
        <v>0</v>
      </c>
      <c r="BH496" s="145">
        <f>IF(O496="sníž. přenesená",K496,0)</f>
        <v>0</v>
      </c>
      <c r="BI496" s="145">
        <f>IF(O496="nulová",K496,0)</f>
        <v>0</v>
      </c>
      <c r="BJ496" s="14" t="s">
        <v>85</v>
      </c>
      <c r="BK496" s="145">
        <f>ROUND(P496*H496,2)</f>
        <v>0</v>
      </c>
      <c r="BL496" s="14" t="s">
        <v>142</v>
      </c>
      <c r="BM496" s="144" t="s">
        <v>765</v>
      </c>
    </row>
    <row r="497" spans="2:65" s="1" customFormat="1" ht="19.5">
      <c r="B497" s="29"/>
      <c r="D497" s="146" t="s">
        <v>144</v>
      </c>
      <c r="F497" s="147" t="s">
        <v>766</v>
      </c>
      <c r="I497" s="148"/>
      <c r="J497" s="148"/>
      <c r="M497" s="29"/>
      <c r="N497" s="149"/>
      <c r="X497" s="53"/>
      <c r="AT497" s="14" t="s">
        <v>144</v>
      </c>
      <c r="AU497" s="14" t="s">
        <v>153</v>
      </c>
    </row>
    <row r="498" spans="2:65" s="1" customFormat="1" ht="39">
      <c r="B498" s="29"/>
      <c r="D498" s="146" t="s">
        <v>159</v>
      </c>
      <c r="F498" s="152" t="s">
        <v>767</v>
      </c>
      <c r="I498" s="148"/>
      <c r="J498" s="148"/>
      <c r="M498" s="29"/>
      <c r="N498" s="149"/>
      <c r="X498" s="53"/>
      <c r="AT498" s="14" t="s">
        <v>159</v>
      </c>
      <c r="AU498" s="14" t="s">
        <v>153</v>
      </c>
    </row>
    <row r="499" spans="2:65" s="12" customFormat="1" ht="11.25">
      <c r="B499" s="153"/>
      <c r="D499" s="146" t="s">
        <v>186</v>
      </c>
      <c r="E499" s="154" t="s">
        <v>1</v>
      </c>
      <c r="F499" s="155" t="s">
        <v>768</v>
      </c>
      <c r="H499" s="156">
        <v>4</v>
      </c>
      <c r="I499" s="157"/>
      <c r="J499" s="157"/>
      <c r="M499" s="153"/>
      <c r="N499" s="158"/>
      <c r="X499" s="159"/>
      <c r="AT499" s="154" t="s">
        <v>186</v>
      </c>
      <c r="AU499" s="154" t="s">
        <v>153</v>
      </c>
      <c r="AV499" s="12" t="s">
        <v>87</v>
      </c>
      <c r="AW499" s="12" t="s">
        <v>5</v>
      </c>
      <c r="AX499" s="12" t="s">
        <v>85</v>
      </c>
      <c r="AY499" s="154" t="s">
        <v>135</v>
      </c>
    </row>
    <row r="500" spans="2:65" s="1" customFormat="1" ht="24.2" customHeight="1">
      <c r="B500" s="29"/>
      <c r="C500" s="132" t="s">
        <v>769</v>
      </c>
      <c r="D500" s="132" t="s">
        <v>137</v>
      </c>
      <c r="E500" s="133" t="s">
        <v>770</v>
      </c>
      <c r="F500" s="134" t="s">
        <v>771</v>
      </c>
      <c r="G500" s="135" t="s">
        <v>480</v>
      </c>
      <c r="H500" s="136">
        <v>880</v>
      </c>
      <c r="I500" s="137"/>
      <c r="J500" s="137"/>
      <c r="K500" s="138">
        <f>ROUND(P500*H500,2)</f>
        <v>0</v>
      </c>
      <c r="L500" s="134" t="s">
        <v>141</v>
      </c>
      <c r="M500" s="29"/>
      <c r="N500" s="139" t="s">
        <v>1</v>
      </c>
      <c r="O500" s="140" t="s">
        <v>40</v>
      </c>
      <c r="P500" s="141">
        <f>I500+J500</f>
        <v>0</v>
      </c>
      <c r="Q500" s="141">
        <f>ROUND(I500*H500,2)</f>
        <v>0</v>
      </c>
      <c r="R500" s="141">
        <f>ROUND(J500*H500,2)</f>
        <v>0</v>
      </c>
      <c r="T500" s="142">
        <f>S500*H500</f>
        <v>0</v>
      </c>
      <c r="U500" s="142">
        <v>0</v>
      </c>
      <c r="V500" s="142">
        <f>U500*H500</f>
        <v>0</v>
      </c>
      <c r="W500" s="142">
        <v>0</v>
      </c>
      <c r="X500" s="143">
        <f>W500*H500</f>
        <v>0</v>
      </c>
      <c r="AR500" s="144" t="s">
        <v>142</v>
      </c>
      <c r="AT500" s="144" t="s">
        <v>137</v>
      </c>
      <c r="AU500" s="144" t="s">
        <v>153</v>
      </c>
      <c r="AY500" s="14" t="s">
        <v>135</v>
      </c>
      <c r="BE500" s="145">
        <f>IF(O500="základní",K500,0)</f>
        <v>0</v>
      </c>
      <c r="BF500" s="145">
        <f>IF(O500="snížená",K500,0)</f>
        <v>0</v>
      </c>
      <c r="BG500" s="145">
        <f>IF(O500="zákl. přenesená",K500,0)</f>
        <v>0</v>
      </c>
      <c r="BH500" s="145">
        <f>IF(O500="sníž. přenesená",K500,0)</f>
        <v>0</v>
      </c>
      <c r="BI500" s="145">
        <f>IF(O500="nulová",K500,0)</f>
        <v>0</v>
      </c>
      <c r="BJ500" s="14" t="s">
        <v>85</v>
      </c>
      <c r="BK500" s="145">
        <f>ROUND(P500*H500,2)</f>
        <v>0</v>
      </c>
      <c r="BL500" s="14" t="s">
        <v>142</v>
      </c>
      <c r="BM500" s="144" t="s">
        <v>772</v>
      </c>
    </row>
    <row r="501" spans="2:65" s="1" customFormat="1" ht="29.25">
      <c r="B501" s="29"/>
      <c r="D501" s="146" t="s">
        <v>144</v>
      </c>
      <c r="F501" s="147" t="s">
        <v>773</v>
      </c>
      <c r="I501" s="148"/>
      <c r="J501" s="148"/>
      <c r="M501" s="29"/>
      <c r="N501" s="149"/>
      <c r="X501" s="53"/>
      <c r="AT501" s="14" t="s">
        <v>144</v>
      </c>
      <c r="AU501" s="14" t="s">
        <v>153</v>
      </c>
    </row>
    <row r="502" spans="2:65" s="1" customFormat="1" ht="11.25">
      <c r="B502" s="29"/>
      <c r="D502" s="150" t="s">
        <v>146</v>
      </c>
      <c r="F502" s="151" t="s">
        <v>774</v>
      </c>
      <c r="I502" s="148"/>
      <c r="J502" s="148"/>
      <c r="M502" s="29"/>
      <c r="N502" s="149"/>
      <c r="X502" s="53"/>
      <c r="AT502" s="14" t="s">
        <v>146</v>
      </c>
      <c r="AU502" s="14" t="s">
        <v>153</v>
      </c>
    </row>
    <row r="503" spans="2:65" s="1" customFormat="1" ht="97.5">
      <c r="B503" s="29"/>
      <c r="D503" s="146" t="s">
        <v>159</v>
      </c>
      <c r="F503" s="152" t="s">
        <v>775</v>
      </c>
      <c r="I503" s="148"/>
      <c r="J503" s="148"/>
      <c r="M503" s="29"/>
      <c r="N503" s="149"/>
      <c r="X503" s="53"/>
      <c r="AT503" s="14" t="s">
        <v>159</v>
      </c>
      <c r="AU503" s="14" t="s">
        <v>153</v>
      </c>
    </row>
    <row r="504" spans="2:65" s="12" customFormat="1" ht="11.25">
      <c r="B504" s="153"/>
      <c r="D504" s="146" t="s">
        <v>186</v>
      </c>
      <c r="E504" s="154" t="s">
        <v>1</v>
      </c>
      <c r="F504" s="155" t="s">
        <v>776</v>
      </c>
      <c r="H504" s="156">
        <v>880</v>
      </c>
      <c r="I504" s="157"/>
      <c r="J504" s="157"/>
      <c r="M504" s="153"/>
      <c r="N504" s="158"/>
      <c r="X504" s="159"/>
      <c r="AT504" s="154" t="s">
        <v>186</v>
      </c>
      <c r="AU504" s="154" t="s">
        <v>153</v>
      </c>
      <c r="AV504" s="12" t="s">
        <v>87</v>
      </c>
      <c r="AW504" s="12" t="s">
        <v>5</v>
      </c>
      <c r="AX504" s="12" t="s">
        <v>85</v>
      </c>
      <c r="AY504" s="154" t="s">
        <v>135</v>
      </c>
    </row>
    <row r="505" spans="2:65" s="1" customFormat="1" ht="33" customHeight="1">
      <c r="B505" s="29"/>
      <c r="C505" s="132" t="s">
        <v>777</v>
      </c>
      <c r="D505" s="132" t="s">
        <v>137</v>
      </c>
      <c r="E505" s="133" t="s">
        <v>778</v>
      </c>
      <c r="F505" s="134" t="s">
        <v>779</v>
      </c>
      <c r="G505" s="135" t="s">
        <v>480</v>
      </c>
      <c r="H505" s="136">
        <v>100</v>
      </c>
      <c r="I505" s="137"/>
      <c r="J505" s="137"/>
      <c r="K505" s="138">
        <f>ROUND(P505*H505,2)</f>
        <v>0</v>
      </c>
      <c r="L505" s="134" t="s">
        <v>191</v>
      </c>
      <c r="M505" s="29"/>
      <c r="N505" s="139" t="s">
        <v>1</v>
      </c>
      <c r="O505" s="140" t="s">
        <v>40</v>
      </c>
      <c r="P505" s="141">
        <f>I505+J505</f>
        <v>0</v>
      </c>
      <c r="Q505" s="141">
        <f>ROUND(I505*H505,2)</f>
        <v>0</v>
      </c>
      <c r="R505" s="141">
        <f>ROUND(J505*H505,2)</f>
        <v>0</v>
      </c>
      <c r="T505" s="142">
        <f>S505*H505</f>
        <v>0</v>
      </c>
      <c r="U505" s="142">
        <v>0</v>
      </c>
      <c r="V505" s="142">
        <f>U505*H505</f>
        <v>0</v>
      </c>
      <c r="W505" s="142">
        <v>0</v>
      </c>
      <c r="X505" s="143">
        <f>W505*H505</f>
        <v>0</v>
      </c>
      <c r="AR505" s="144" t="s">
        <v>142</v>
      </c>
      <c r="AT505" s="144" t="s">
        <v>137</v>
      </c>
      <c r="AU505" s="144" t="s">
        <v>153</v>
      </c>
      <c r="AY505" s="14" t="s">
        <v>135</v>
      </c>
      <c r="BE505" s="145">
        <f>IF(O505="základní",K505,0)</f>
        <v>0</v>
      </c>
      <c r="BF505" s="145">
        <f>IF(O505="snížená",K505,0)</f>
        <v>0</v>
      </c>
      <c r="BG505" s="145">
        <f>IF(O505="zákl. přenesená",K505,0)</f>
        <v>0</v>
      </c>
      <c r="BH505" s="145">
        <f>IF(O505="sníž. přenesená",K505,0)</f>
        <v>0</v>
      </c>
      <c r="BI505" s="145">
        <f>IF(O505="nulová",K505,0)</f>
        <v>0</v>
      </c>
      <c r="BJ505" s="14" t="s">
        <v>85</v>
      </c>
      <c r="BK505" s="145">
        <f>ROUND(P505*H505,2)</f>
        <v>0</v>
      </c>
      <c r="BL505" s="14" t="s">
        <v>142</v>
      </c>
      <c r="BM505" s="144" t="s">
        <v>780</v>
      </c>
    </row>
    <row r="506" spans="2:65" s="1" customFormat="1" ht="29.25">
      <c r="B506" s="29"/>
      <c r="D506" s="146" t="s">
        <v>144</v>
      </c>
      <c r="F506" s="147" t="s">
        <v>781</v>
      </c>
      <c r="I506" s="148"/>
      <c r="J506" s="148"/>
      <c r="M506" s="29"/>
      <c r="N506" s="149"/>
      <c r="X506" s="53"/>
      <c r="AT506" s="14" t="s">
        <v>144</v>
      </c>
      <c r="AU506" s="14" t="s">
        <v>153</v>
      </c>
    </row>
    <row r="507" spans="2:65" s="1" customFormat="1" ht="39">
      <c r="B507" s="29"/>
      <c r="D507" s="146" t="s">
        <v>159</v>
      </c>
      <c r="F507" s="152" t="s">
        <v>782</v>
      </c>
      <c r="I507" s="148"/>
      <c r="J507" s="148"/>
      <c r="M507" s="29"/>
      <c r="N507" s="149"/>
      <c r="X507" s="53"/>
      <c r="AT507" s="14" t="s">
        <v>159</v>
      </c>
      <c r="AU507" s="14" t="s">
        <v>153</v>
      </c>
    </row>
    <row r="508" spans="2:65" s="12" customFormat="1" ht="11.25">
      <c r="B508" s="153"/>
      <c r="D508" s="146" t="s">
        <v>186</v>
      </c>
      <c r="E508" s="154" t="s">
        <v>1</v>
      </c>
      <c r="F508" s="155" t="s">
        <v>783</v>
      </c>
      <c r="H508" s="156">
        <v>100</v>
      </c>
      <c r="I508" s="157"/>
      <c r="J508" s="157"/>
      <c r="M508" s="153"/>
      <c r="N508" s="158"/>
      <c r="X508" s="159"/>
      <c r="AT508" s="154" t="s">
        <v>186</v>
      </c>
      <c r="AU508" s="154" t="s">
        <v>153</v>
      </c>
      <c r="AV508" s="12" t="s">
        <v>87</v>
      </c>
      <c r="AW508" s="12" t="s">
        <v>5</v>
      </c>
      <c r="AX508" s="12" t="s">
        <v>85</v>
      </c>
      <c r="AY508" s="154" t="s">
        <v>135</v>
      </c>
    </row>
    <row r="509" spans="2:65" s="1" customFormat="1" ht="24.2" customHeight="1">
      <c r="B509" s="29"/>
      <c r="C509" s="132" t="s">
        <v>784</v>
      </c>
      <c r="D509" s="132" t="s">
        <v>137</v>
      </c>
      <c r="E509" s="133" t="s">
        <v>785</v>
      </c>
      <c r="F509" s="134" t="s">
        <v>786</v>
      </c>
      <c r="G509" s="135" t="s">
        <v>480</v>
      </c>
      <c r="H509" s="136">
        <v>28</v>
      </c>
      <c r="I509" s="137"/>
      <c r="J509" s="137"/>
      <c r="K509" s="138">
        <f>ROUND(P509*H509,2)</f>
        <v>0</v>
      </c>
      <c r="L509" s="134" t="s">
        <v>191</v>
      </c>
      <c r="M509" s="29"/>
      <c r="N509" s="139" t="s">
        <v>1</v>
      </c>
      <c r="O509" s="140" t="s">
        <v>40</v>
      </c>
      <c r="P509" s="141">
        <f>I509+J509</f>
        <v>0</v>
      </c>
      <c r="Q509" s="141">
        <f>ROUND(I509*H509,2)</f>
        <v>0</v>
      </c>
      <c r="R509" s="141">
        <f>ROUND(J509*H509,2)</f>
        <v>0</v>
      </c>
      <c r="T509" s="142">
        <f>S509*H509</f>
        <v>0</v>
      </c>
      <c r="U509" s="142">
        <v>0</v>
      </c>
      <c r="V509" s="142">
        <f>U509*H509</f>
        <v>0</v>
      </c>
      <c r="W509" s="142">
        <v>0</v>
      </c>
      <c r="X509" s="143">
        <f>W509*H509</f>
        <v>0</v>
      </c>
      <c r="AR509" s="144" t="s">
        <v>142</v>
      </c>
      <c r="AT509" s="144" t="s">
        <v>137</v>
      </c>
      <c r="AU509" s="144" t="s">
        <v>153</v>
      </c>
      <c r="AY509" s="14" t="s">
        <v>135</v>
      </c>
      <c r="BE509" s="145">
        <f>IF(O509="základní",K509,0)</f>
        <v>0</v>
      </c>
      <c r="BF509" s="145">
        <f>IF(O509="snížená",K509,0)</f>
        <v>0</v>
      </c>
      <c r="BG509" s="145">
        <f>IF(O509="zákl. přenesená",K509,0)</f>
        <v>0</v>
      </c>
      <c r="BH509" s="145">
        <f>IF(O509="sníž. přenesená",K509,0)</f>
        <v>0</v>
      </c>
      <c r="BI509" s="145">
        <f>IF(O509="nulová",K509,0)</f>
        <v>0</v>
      </c>
      <c r="BJ509" s="14" t="s">
        <v>85</v>
      </c>
      <c r="BK509" s="145">
        <f>ROUND(P509*H509,2)</f>
        <v>0</v>
      </c>
      <c r="BL509" s="14" t="s">
        <v>142</v>
      </c>
      <c r="BM509" s="144" t="s">
        <v>787</v>
      </c>
    </row>
    <row r="510" spans="2:65" s="1" customFormat="1" ht="19.5">
      <c r="B510" s="29"/>
      <c r="D510" s="146" t="s">
        <v>144</v>
      </c>
      <c r="F510" s="147" t="s">
        <v>788</v>
      </c>
      <c r="I510" s="148"/>
      <c r="J510" s="148"/>
      <c r="M510" s="29"/>
      <c r="N510" s="149"/>
      <c r="X510" s="53"/>
      <c r="AT510" s="14" t="s">
        <v>144</v>
      </c>
      <c r="AU510" s="14" t="s">
        <v>153</v>
      </c>
    </row>
    <row r="511" spans="2:65" s="1" customFormat="1" ht="97.5">
      <c r="B511" s="29"/>
      <c r="D511" s="146" t="s">
        <v>159</v>
      </c>
      <c r="F511" s="152" t="s">
        <v>789</v>
      </c>
      <c r="I511" s="148"/>
      <c r="J511" s="148"/>
      <c r="M511" s="29"/>
      <c r="N511" s="149"/>
      <c r="X511" s="53"/>
      <c r="AT511" s="14" t="s">
        <v>159</v>
      </c>
      <c r="AU511" s="14" t="s">
        <v>153</v>
      </c>
    </row>
    <row r="512" spans="2:65" s="12" customFormat="1" ht="11.25">
      <c r="B512" s="153"/>
      <c r="D512" s="146" t="s">
        <v>186</v>
      </c>
      <c r="E512" s="154" t="s">
        <v>1</v>
      </c>
      <c r="F512" s="155" t="s">
        <v>790</v>
      </c>
      <c r="H512" s="156">
        <v>28</v>
      </c>
      <c r="I512" s="157"/>
      <c r="J512" s="157"/>
      <c r="M512" s="153"/>
      <c r="N512" s="158"/>
      <c r="X512" s="159"/>
      <c r="AT512" s="154" t="s">
        <v>186</v>
      </c>
      <c r="AU512" s="154" t="s">
        <v>153</v>
      </c>
      <c r="AV512" s="12" t="s">
        <v>87</v>
      </c>
      <c r="AW512" s="12" t="s">
        <v>5</v>
      </c>
      <c r="AX512" s="12" t="s">
        <v>85</v>
      </c>
      <c r="AY512" s="154" t="s">
        <v>135</v>
      </c>
    </row>
    <row r="513" spans="2:65" s="1" customFormat="1" ht="24.2" customHeight="1">
      <c r="B513" s="29"/>
      <c r="C513" s="132" t="s">
        <v>791</v>
      </c>
      <c r="D513" s="132" t="s">
        <v>137</v>
      </c>
      <c r="E513" s="133" t="s">
        <v>792</v>
      </c>
      <c r="F513" s="134" t="s">
        <v>793</v>
      </c>
      <c r="G513" s="135" t="s">
        <v>480</v>
      </c>
      <c r="H513" s="136">
        <v>2</v>
      </c>
      <c r="I513" s="137"/>
      <c r="J513" s="137"/>
      <c r="K513" s="138">
        <f>ROUND(P513*H513,2)</f>
        <v>0</v>
      </c>
      <c r="L513" s="134" t="s">
        <v>191</v>
      </c>
      <c r="M513" s="29"/>
      <c r="N513" s="139" t="s">
        <v>1</v>
      </c>
      <c r="O513" s="140" t="s">
        <v>40</v>
      </c>
      <c r="P513" s="141">
        <f>I513+J513</f>
        <v>0</v>
      </c>
      <c r="Q513" s="141">
        <f>ROUND(I513*H513,2)</f>
        <v>0</v>
      </c>
      <c r="R513" s="141">
        <f>ROUND(J513*H513,2)</f>
        <v>0</v>
      </c>
      <c r="T513" s="142">
        <f>S513*H513</f>
        <v>0</v>
      </c>
      <c r="U513" s="142">
        <v>0</v>
      </c>
      <c r="V513" s="142">
        <f>U513*H513</f>
        <v>0</v>
      </c>
      <c r="W513" s="142">
        <v>0</v>
      </c>
      <c r="X513" s="143">
        <f>W513*H513</f>
        <v>0</v>
      </c>
      <c r="AR513" s="144" t="s">
        <v>142</v>
      </c>
      <c r="AT513" s="144" t="s">
        <v>137</v>
      </c>
      <c r="AU513" s="144" t="s">
        <v>153</v>
      </c>
      <c r="AY513" s="14" t="s">
        <v>135</v>
      </c>
      <c r="BE513" s="145">
        <f>IF(O513="základní",K513,0)</f>
        <v>0</v>
      </c>
      <c r="BF513" s="145">
        <f>IF(O513="snížená",K513,0)</f>
        <v>0</v>
      </c>
      <c r="BG513" s="145">
        <f>IF(O513="zákl. přenesená",K513,0)</f>
        <v>0</v>
      </c>
      <c r="BH513" s="145">
        <f>IF(O513="sníž. přenesená",K513,0)</f>
        <v>0</v>
      </c>
      <c r="BI513" s="145">
        <f>IF(O513="nulová",K513,0)</f>
        <v>0</v>
      </c>
      <c r="BJ513" s="14" t="s">
        <v>85</v>
      </c>
      <c r="BK513" s="145">
        <f>ROUND(P513*H513,2)</f>
        <v>0</v>
      </c>
      <c r="BL513" s="14" t="s">
        <v>142</v>
      </c>
      <c r="BM513" s="144" t="s">
        <v>794</v>
      </c>
    </row>
    <row r="514" spans="2:65" s="1" customFormat="1" ht="11.25">
      <c r="B514" s="29"/>
      <c r="D514" s="146" t="s">
        <v>144</v>
      </c>
      <c r="F514" s="147" t="s">
        <v>795</v>
      </c>
      <c r="I514" s="148"/>
      <c r="J514" s="148"/>
      <c r="M514" s="29"/>
      <c r="N514" s="149"/>
      <c r="X514" s="53"/>
      <c r="AT514" s="14" t="s">
        <v>144</v>
      </c>
      <c r="AU514" s="14" t="s">
        <v>153</v>
      </c>
    </row>
    <row r="515" spans="2:65" s="1" customFormat="1" ht="39">
      <c r="B515" s="29"/>
      <c r="D515" s="146" t="s">
        <v>159</v>
      </c>
      <c r="F515" s="152" t="s">
        <v>796</v>
      </c>
      <c r="I515" s="148"/>
      <c r="J515" s="148"/>
      <c r="M515" s="29"/>
      <c r="N515" s="149"/>
      <c r="X515" s="53"/>
      <c r="AT515" s="14" t="s">
        <v>159</v>
      </c>
      <c r="AU515" s="14" t="s">
        <v>153</v>
      </c>
    </row>
    <row r="516" spans="2:65" s="1" customFormat="1" ht="24.2" customHeight="1">
      <c r="B516" s="29"/>
      <c r="C516" s="132" t="s">
        <v>797</v>
      </c>
      <c r="D516" s="132" t="s">
        <v>137</v>
      </c>
      <c r="E516" s="133" t="s">
        <v>798</v>
      </c>
      <c r="F516" s="134" t="s">
        <v>799</v>
      </c>
      <c r="G516" s="135" t="s">
        <v>480</v>
      </c>
      <c r="H516" s="136">
        <v>460</v>
      </c>
      <c r="I516" s="137"/>
      <c r="J516" s="137"/>
      <c r="K516" s="138">
        <f>ROUND(P516*H516,2)</f>
        <v>0</v>
      </c>
      <c r="L516" s="134" t="s">
        <v>141</v>
      </c>
      <c r="M516" s="29"/>
      <c r="N516" s="139" t="s">
        <v>1</v>
      </c>
      <c r="O516" s="140" t="s">
        <v>40</v>
      </c>
      <c r="P516" s="141">
        <f>I516+J516</f>
        <v>0</v>
      </c>
      <c r="Q516" s="141">
        <f>ROUND(I516*H516,2)</f>
        <v>0</v>
      </c>
      <c r="R516" s="141">
        <f>ROUND(J516*H516,2)</f>
        <v>0</v>
      </c>
      <c r="T516" s="142">
        <f>S516*H516</f>
        <v>0</v>
      </c>
      <c r="U516" s="142">
        <v>0</v>
      </c>
      <c r="V516" s="142">
        <f>U516*H516</f>
        <v>0</v>
      </c>
      <c r="W516" s="142">
        <v>0</v>
      </c>
      <c r="X516" s="143">
        <f>W516*H516</f>
        <v>0</v>
      </c>
      <c r="AR516" s="144" t="s">
        <v>142</v>
      </c>
      <c r="AT516" s="144" t="s">
        <v>137</v>
      </c>
      <c r="AU516" s="144" t="s">
        <v>153</v>
      </c>
      <c r="AY516" s="14" t="s">
        <v>135</v>
      </c>
      <c r="BE516" s="145">
        <f>IF(O516="základní",K516,0)</f>
        <v>0</v>
      </c>
      <c r="BF516" s="145">
        <f>IF(O516="snížená",K516,0)</f>
        <v>0</v>
      </c>
      <c r="BG516" s="145">
        <f>IF(O516="zákl. přenesená",K516,0)</f>
        <v>0</v>
      </c>
      <c r="BH516" s="145">
        <f>IF(O516="sníž. přenesená",K516,0)</f>
        <v>0</v>
      </c>
      <c r="BI516" s="145">
        <f>IF(O516="nulová",K516,0)</f>
        <v>0</v>
      </c>
      <c r="BJ516" s="14" t="s">
        <v>85</v>
      </c>
      <c r="BK516" s="145">
        <f>ROUND(P516*H516,2)</f>
        <v>0</v>
      </c>
      <c r="BL516" s="14" t="s">
        <v>142</v>
      </c>
      <c r="BM516" s="144" t="s">
        <v>800</v>
      </c>
    </row>
    <row r="517" spans="2:65" s="1" customFormat="1" ht="29.25">
      <c r="B517" s="29"/>
      <c r="D517" s="146" t="s">
        <v>144</v>
      </c>
      <c r="F517" s="147" t="s">
        <v>801</v>
      </c>
      <c r="I517" s="148"/>
      <c r="J517" s="148"/>
      <c r="M517" s="29"/>
      <c r="N517" s="149"/>
      <c r="X517" s="53"/>
      <c r="AT517" s="14" t="s">
        <v>144</v>
      </c>
      <c r="AU517" s="14" t="s">
        <v>153</v>
      </c>
    </row>
    <row r="518" spans="2:65" s="1" customFormat="1" ht="11.25">
      <c r="B518" s="29"/>
      <c r="D518" s="150" t="s">
        <v>146</v>
      </c>
      <c r="F518" s="151" t="s">
        <v>802</v>
      </c>
      <c r="I518" s="148"/>
      <c r="J518" s="148"/>
      <c r="M518" s="29"/>
      <c r="N518" s="149"/>
      <c r="X518" s="53"/>
      <c r="AT518" s="14" t="s">
        <v>146</v>
      </c>
      <c r="AU518" s="14" t="s">
        <v>153</v>
      </c>
    </row>
    <row r="519" spans="2:65" s="1" customFormat="1" ht="97.5">
      <c r="B519" s="29"/>
      <c r="D519" s="146" t="s">
        <v>159</v>
      </c>
      <c r="F519" s="152" t="s">
        <v>803</v>
      </c>
      <c r="I519" s="148"/>
      <c r="J519" s="148"/>
      <c r="M519" s="29"/>
      <c r="N519" s="149"/>
      <c r="X519" s="53"/>
      <c r="AT519" s="14" t="s">
        <v>159</v>
      </c>
      <c r="AU519" s="14" t="s">
        <v>153</v>
      </c>
    </row>
    <row r="520" spans="2:65" s="12" customFormat="1" ht="11.25">
      <c r="B520" s="153"/>
      <c r="D520" s="146" t="s">
        <v>186</v>
      </c>
      <c r="E520" s="154" t="s">
        <v>1</v>
      </c>
      <c r="F520" s="155" t="s">
        <v>804</v>
      </c>
      <c r="H520" s="156">
        <v>460</v>
      </c>
      <c r="I520" s="157"/>
      <c r="J520" s="157"/>
      <c r="M520" s="153"/>
      <c r="N520" s="158"/>
      <c r="X520" s="159"/>
      <c r="AT520" s="154" t="s">
        <v>186</v>
      </c>
      <c r="AU520" s="154" t="s">
        <v>153</v>
      </c>
      <c r="AV520" s="12" t="s">
        <v>87</v>
      </c>
      <c r="AW520" s="12" t="s">
        <v>5</v>
      </c>
      <c r="AX520" s="12" t="s">
        <v>85</v>
      </c>
      <c r="AY520" s="154" t="s">
        <v>135</v>
      </c>
    </row>
    <row r="521" spans="2:65" s="1" customFormat="1" ht="33" customHeight="1">
      <c r="B521" s="29"/>
      <c r="C521" s="132" t="s">
        <v>805</v>
      </c>
      <c r="D521" s="132" t="s">
        <v>137</v>
      </c>
      <c r="E521" s="133" t="s">
        <v>806</v>
      </c>
      <c r="F521" s="134" t="s">
        <v>807</v>
      </c>
      <c r="G521" s="135" t="s">
        <v>480</v>
      </c>
      <c r="H521" s="136">
        <v>50</v>
      </c>
      <c r="I521" s="137"/>
      <c r="J521" s="137"/>
      <c r="K521" s="138">
        <f>ROUND(P521*H521,2)</f>
        <v>0</v>
      </c>
      <c r="L521" s="134" t="s">
        <v>191</v>
      </c>
      <c r="M521" s="29"/>
      <c r="N521" s="139" t="s">
        <v>1</v>
      </c>
      <c r="O521" s="140" t="s">
        <v>40</v>
      </c>
      <c r="P521" s="141">
        <f>I521+J521</f>
        <v>0</v>
      </c>
      <c r="Q521" s="141">
        <f>ROUND(I521*H521,2)</f>
        <v>0</v>
      </c>
      <c r="R521" s="141">
        <f>ROUND(J521*H521,2)</f>
        <v>0</v>
      </c>
      <c r="T521" s="142">
        <f>S521*H521</f>
        <v>0</v>
      </c>
      <c r="U521" s="142">
        <v>0</v>
      </c>
      <c r="V521" s="142">
        <f>U521*H521</f>
        <v>0</v>
      </c>
      <c r="W521" s="142">
        <v>0</v>
      </c>
      <c r="X521" s="143">
        <f>W521*H521</f>
        <v>0</v>
      </c>
      <c r="AR521" s="144" t="s">
        <v>142</v>
      </c>
      <c r="AT521" s="144" t="s">
        <v>137</v>
      </c>
      <c r="AU521" s="144" t="s">
        <v>153</v>
      </c>
      <c r="AY521" s="14" t="s">
        <v>135</v>
      </c>
      <c r="BE521" s="145">
        <f>IF(O521="základní",K521,0)</f>
        <v>0</v>
      </c>
      <c r="BF521" s="145">
        <f>IF(O521="snížená",K521,0)</f>
        <v>0</v>
      </c>
      <c r="BG521" s="145">
        <f>IF(O521="zákl. přenesená",K521,0)</f>
        <v>0</v>
      </c>
      <c r="BH521" s="145">
        <f>IF(O521="sníž. přenesená",K521,0)</f>
        <v>0</v>
      </c>
      <c r="BI521" s="145">
        <f>IF(O521="nulová",K521,0)</f>
        <v>0</v>
      </c>
      <c r="BJ521" s="14" t="s">
        <v>85</v>
      </c>
      <c r="BK521" s="145">
        <f>ROUND(P521*H521,2)</f>
        <v>0</v>
      </c>
      <c r="BL521" s="14" t="s">
        <v>142</v>
      </c>
      <c r="BM521" s="144" t="s">
        <v>808</v>
      </c>
    </row>
    <row r="522" spans="2:65" s="1" customFormat="1" ht="29.25">
      <c r="B522" s="29"/>
      <c r="D522" s="146" t="s">
        <v>144</v>
      </c>
      <c r="F522" s="147" t="s">
        <v>809</v>
      </c>
      <c r="I522" s="148"/>
      <c r="J522" s="148"/>
      <c r="M522" s="29"/>
      <c r="N522" s="149"/>
      <c r="X522" s="53"/>
      <c r="AT522" s="14" t="s">
        <v>144</v>
      </c>
      <c r="AU522" s="14" t="s">
        <v>153</v>
      </c>
    </row>
    <row r="523" spans="2:65" s="1" customFormat="1" ht="39">
      <c r="B523" s="29"/>
      <c r="D523" s="146" t="s">
        <v>159</v>
      </c>
      <c r="F523" s="152" t="s">
        <v>810</v>
      </c>
      <c r="I523" s="148"/>
      <c r="J523" s="148"/>
      <c r="M523" s="29"/>
      <c r="N523" s="149"/>
      <c r="X523" s="53"/>
      <c r="AT523" s="14" t="s">
        <v>159</v>
      </c>
      <c r="AU523" s="14" t="s">
        <v>153</v>
      </c>
    </row>
    <row r="524" spans="2:65" s="12" customFormat="1" ht="11.25">
      <c r="B524" s="153"/>
      <c r="D524" s="146" t="s">
        <v>186</v>
      </c>
      <c r="E524" s="154" t="s">
        <v>1</v>
      </c>
      <c r="F524" s="155" t="s">
        <v>811</v>
      </c>
      <c r="H524" s="156">
        <v>50</v>
      </c>
      <c r="I524" s="157"/>
      <c r="J524" s="157"/>
      <c r="M524" s="153"/>
      <c r="N524" s="158"/>
      <c r="X524" s="159"/>
      <c r="AT524" s="154" t="s">
        <v>186</v>
      </c>
      <c r="AU524" s="154" t="s">
        <v>153</v>
      </c>
      <c r="AV524" s="12" t="s">
        <v>87</v>
      </c>
      <c r="AW524" s="12" t="s">
        <v>5</v>
      </c>
      <c r="AX524" s="12" t="s">
        <v>85</v>
      </c>
      <c r="AY524" s="154" t="s">
        <v>135</v>
      </c>
    </row>
    <row r="525" spans="2:65" s="1" customFormat="1" ht="24.2" customHeight="1">
      <c r="B525" s="29"/>
      <c r="C525" s="132" t="s">
        <v>812</v>
      </c>
      <c r="D525" s="132" t="s">
        <v>137</v>
      </c>
      <c r="E525" s="133" t="s">
        <v>813</v>
      </c>
      <c r="F525" s="134" t="s">
        <v>814</v>
      </c>
      <c r="G525" s="135" t="s">
        <v>480</v>
      </c>
      <c r="H525" s="136">
        <v>6</v>
      </c>
      <c r="I525" s="137"/>
      <c r="J525" s="137"/>
      <c r="K525" s="138">
        <f>ROUND(P525*H525,2)</f>
        <v>0</v>
      </c>
      <c r="L525" s="134" t="s">
        <v>191</v>
      </c>
      <c r="M525" s="29"/>
      <c r="N525" s="139" t="s">
        <v>1</v>
      </c>
      <c r="O525" s="140" t="s">
        <v>40</v>
      </c>
      <c r="P525" s="141">
        <f>I525+J525</f>
        <v>0</v>
      </c>
      <c r="Q525" s="141">
        <f>ROUND(I525*H525,2)</f>
        <v>0</v>
      </c>
      <c r="R525" s="141">
        <f>ROUND(J525*H525,2)</f>
        <v>0</v>
      </c>
      <c r="T525" s="142">
        <f>S525*H525</f>
        <v>0</v>
      </c>
      <c r="U525" s="142">
        <v>0</v>
      </c>
      <c r="V525" s="142">
        <f>U525*H525</f>
        <v>0</v>
      </c>
      <c r="W525" s="142">
        <v>0</v>
      </c>
      <c r="X525" s="143">
        <f>W525*H525</f>
        <v>0</v>
      </c>
      <c r="AR525" s="144" t="s">
        <v>142</v>
      </c>
      <c r="AT525" s="144" t="s">
        <v>137</v>
      </c>
      <c r="AU525" s="144" t="s">
        <v>153</v>
      </c>
      <c r="AY525" s="14" t="s">
        <v>135</v>
      </c>
      <c r="BE525" s="145">
        <f>IF(O525="základní",K525,0)</f>
        <v>0</v>
      </c>
      <c r="BF525" s="145">
        <f>IF(O525="snížená",K525,0)</f>
        <v>0</v>
      </c>
      <c r="BG525" s="145">
        <f>IF(O525="zákl. přenesená",K525,0)</f>
        <v>0</v>
      </c>
      <c r="BH525" s="145">
        <f>IF(O525="sníž. přenesená",K525,0)</f>
        <v>0</v>
      </c>
      <c r="BI525" s="145">
        <f>IF(O525="nulová",K525,0)</f>
        <v>0</v>
      </c>
      <c r="BJ525" s="14" t="s">
        <v>85</v>
      </c>
      <c r="BK525" s="145">
        <f>ROUND(P525*H525,2)</f>
        <v>0</v>
      </c>
      <c r="BL525" s="14" t="s">
        <v>142</v>
      </c>
      <c r="BM525" s="144" t="s">
        <v>815</v>
      </c>
    </row>
    <row r="526" spans="2:65" s="1" customFormat="1" ht="19.5">
      <c r="B526" s="29"/>
      <c r="D526" s="146" t="s">
        <v>144</v>
      </c>
      <c r="F526" s="147" t="s">
        <v>816</v>
      </c>
      <c r="I526" s="148"/>
      <c r="J526" s="148"/>
      <c r="M526" s="29"/>
      <c r="N526" s="149"/>
      <c r="X526" s="53"/>
      <c r="AT526" s="14" t="s">
        <v>144</v>
      </c>
      <c r="AU526" s="14" t="s">
        <v>153</v>
      </c>
    </row>
    <row r="527" spans="2:65" s="1" customFormat="1" ht="39">
      <c r="B527" s="29"/>
      <c r="D527" s="146" t="s">
        <v>159</v>
      </c>
      <c r="F527" s="152" t="s">
        <v>817</v>
      </c>
      <c r="I527" s="148"/>
      <c r="J527" s="148"/>
      <c r="M527" s="29"/>
      <c r="N527" s="149"/>
      <c r="X527" s="53"/>
      <c r="AT527" s="14" t="s">
        <v>159</v>
      </c>
      <c r="AU527" s="14" t="s">
        <v>153</v>
      </c>
    </row>
    <row r="528" spans="2:65" s="1" customFormat="1" ht="24.2" customHeight="1">
      <c r="B528" s="29"/>
      <c r="C528" s="132" t="s">
        <v>818</v>
      </c>
      <c r="D528" s="132" t="s">
        <v>137</v>
      </c>
      <c r="E528" s="133" t="s">
        <v>819</v>
      </c>
      <c r="F528" s="134" t="s">
        <v>820</v>
      </c>
      <c r="G528" s="135" t="s">
        <v>480</v>
      </c>
      <c r="H528" s="136">
        <v>150</v>
      </c>
      <c r="I528" s="137"/>
      <c r="J528" s="137"/>
      <c r="K528" s="138">
        <f>ROUND(P528*H528,2)</f>
        <v>0</v>
      </c>
      <c r="L528" s="134" t="s">
        <v>191</v>
      </c>
      <c r="M528" s="29"/>
      <c r="N528" s="139" t="s">
        <v>1</v>
      </c>
      <c r="O528" s="140" t="s">
        <v>40</v>
      </c>
      <c r="P528" s="141">
        <f>I528+J528</f>
        <v>0</v>
      </c>
      <c r="Q528" s="141">
        <f>ROUND(I528*H528,2)</f>
        <v>0</v>
      </c>
      <c r="R528" s="141">
        <f>ROUND(J528*H528,2)</f>
        <v>0</v>
      </c>
      <c r="T528" s="142">
        <f>S528*H528</f>
        <v>0</v>
      </c>
      <c r="U528" s="142">
        <v>0</v>
      </c>
      <c r="V528" s="142">
        <f>U528*H528</f>
        <v>0</v>
      </c>
      <c r="W528" s="142">
        <v>0</v>
      </c>
      <c r="X528" s="143">
        <f>W528*H528</f>
        <v>0</v>
      </c>
      <c r="AR528" s="144" t="s">
        <v>142</v>
      </c>
      <c r="AT528" s="144" t="s">
        <v>137</v>
      </c>
      <c r="AU528" s="144" t="s">
        <v>153</v>
      </c>
      <c r="AY528" s="14" t="s">
        <v>135</v>
      </c>
      <c r="BE528" s="145">
        <f>IF(O528="základní",K528,0)</f>
        <v>0</v>
      </c>
      <c r="BF528" s="145">
        <f>IF(O528="snížená",K528,0)</f>
        <v>0</v>
      </c>
      <c r="BG528" s="145">
        <f>IF(O528="zákl. přenesená",K528,0)</f>
        <v>0</v>
      </c>
      <c r="BH528" s="145">
        <f>IF(O528="sníž. přenesená",K528,0)</f>
        <v>0</v>
      </c>
      <c r="BI528" s="145">
        <f>IF(O528="nulová",K528,0)</f>
        <v>0</v>
      </c>
      <c r="BJ528" s="14" t="s">
        <v>85</v>
      </c>
      <c r="BK528" s="145">
        <f>ROUND(P528*H528,2)</f>
        <v>0</v>
      </c>
      <c r="BL528" s="14" t="s">
        <v>142</v>
      </c>
      <c r="BM528" s="144" t="s">
        <v>821</v>
      </c>
    </row>
    <row r="529" spans="2:65" s="1" customFormat="1" ht="29.25">
      <c r="B529" s="29"/>
      <c r="D529" s="146" t="s">
        <v>144</v>
      </c>
      <c r="F529" s="147" t="s">
        <v>822</v>
      </c>
      <c r="I529" s="148"/>
      <c r="J529" s="148"/>
      <c r="M529" s="29"/>
      <c r="N529" s="149"/>
      <c r="X529" s="53"/>
      <c r="AT529" s="14" t="s">
        <v>144</v>
      </c>
      <c r="AU529" s="14" t="s">
        <v>153</v>
      </c>
    </row>
    <row r="530" spans="2:65" s="1" customFormat="1" ht="39">
      <c r="B530" s="29"/>
      <c r="D530" s="146" t="s">
        <v>159</v>
      </c>
      <c r="F530" s="152" t="s">
        <v>823</v>
      </c>
      <c r="I530" s="148"/>
      <c r="J530" s="148"/>
      <c r="M530" s="29"/>
      <c r="N530" s="149"/>
      <c r="X530" s="53"/>
      <c r="AT530" s="14" t="s">
        <v>159</v>
      </c>
      <c r="AU530" s="14" t="s">
        <v>153</v>
      </c>
    </row>
    <row r="531" spans="2:65" s="1" customFormat="1" ht="16.5" customHeight="1">
      <c r="B531" s="29"/>
      <c r="C531" s="160" t="s">
        <v>824</v>
      </c>
      <c r="D531" s="160" t="s">
        <v>311</v>
      </c>
      <c r="E531" s="161" t="s">
        <v>825</v>
      </c>
      <c r="F531" s="162" t="s">
        <v>826</v>
      </c>
      <c r="G531" s="163" t="s">
        <v>827</v>
      </c>
      <c r="H531" s="164">
        <v>1</v>
      </c>
      <c r="I531" s="165"/>
      <c r="J531" s="166"/>
      <c r="K531" s="167">
        <f>ROUND(P531*H531,2)</f>
        <v>0</v>
      </c>
      <c r="L531" s="162" t="s">
        <v>1</v>
      </c>
      <c r="M531" s="168"/>
      <c r="N531" s="169" t="s">
        <v>1</v>
      </c>
      <c r="O531" s="140" t="s">
        <v>40</v>
      </c>
      <c r="P531" s="141">
        <f>I531+J531</f>
        <v>0</v>
      </c>
      <c r="Q531" s="141">
        <f>ROUND(I531*H531,2)</f>
        <v>0</v>
      </c>
      <c r="R531" s="141">
        <f>ROUND(J531*H531,2)</f>
        <v>0</v>
      </c>
      <c r="T531" s="142">
        <f>S531*H531</f>
        <v>0</v>
      </c>
      <c r="U531" s="142">
        <v>0</v>
      </c>
      <c r="V531" s="142">
        <f>U531*H531</f>
        <v>0</v>
      </c>
      <c r="W531" s="142">
        <v>0</v>
      </c>
      <c r="X531" s="143">
        <f>W531*H531</f>
        <v>0</v>
      </c>
      <c r="AR531" s="144" t="s">
        <v>188</v>
      </c>
      <c r="AT531" s="144" t="s">
        <v>311</v>
      </c>
      <c r="AU531" s="144" t="s">
        <v>153</v>
      </c>
      <c r="AY531" s="14" t="s">
        <v>135</v>
      </c>
      <c r="BE531" s="145">
        <f>IF(O531="základní",K531,0)</f>
        <v>0</v>
      </c>
      <c r="BF531" s="145">
        <f>IF(O531="snížená",K531,0)</f>
        <v>0</v>
      </c>
      <c r="BG531" s="145">
        <f>IF(O531="zákl. přenesená",K531,0)</f>
        <v>0</v>
      </c>
      <c r="BH531" s="145">
        <f>IF(O531="sníž. přenesená",K531,0)</f>
        <v>0</v>
      </c>
      <c r="BI531" s="145">
        <f>IF(O531="nulová",K531,0)</f>
        <v>0</v>
      </c>
      <c r="BJ531" s="14" t="s">
        <v>85</v>
      </c>
      <c r="BK531" s="145">
        <f>ROUND(P531*H531,2)</f>
        <v>0</v>
      </c>
      <c r="BL531" s="14" t="s">
        <v>142</v>
      </c>
      <c r="BM531" s="144" t="s">
        <v>828</v>
      </c>
    </row>
    <row r="532" spans="2:65" s="1" customFormat="1" ht="11.25">
      <c r="B532" s="29"/>
      <c r="D532" s="146" t="s">
        <v>144</v>
      </c>
      <c r="F532" s="147" t="s">
        <v>826</v>
      </c>
      <c r="I532" s="148"/>
      <c r="J532" s="148"/>
      <c r="M532" s="29"/>
      <c r="N532" s="149"/>
      <c r="X532" s="53"/>
      <c r="AT532" s="14" t="s">
        <v>144</v>
      </c>
      <c r="AU532" s="14" t="s">
        <v>153</v>
      </c>
    </row>
    <row r="533" spans="2:65" s="1" customFormat="1" ht="19.5">
      <c r="B533" s="29"/>
      <c r="D533" s="146" t="s">
        <v>159</v>
      </c>
      <c r="F533" s="152" t="s">
        <v>829</v>
      </c>
      <c r="I533" s="148"/>
      <c r="J533" s="148"/>
      <c r="M533" s="29"/>
      <c r="N533" s="149"/>
      <c r="X533" s="53"/>
      <c r="AT533" s="14" t="s">
        <v>159</v>
      </c>
      <c r="AU533" s="14" t="s">
        <v>153</v>
      </c>
    </row>
    <row r="534" spans="2:65" s="1" customFormat="1" ht="24.2" customHeight="1">
      <c r="B534" s="29"/>
      <c r="C534" s="132" t="s">
        <v>830</v>
      </c>
      <c r="D534" s="132" t="s">
        <v>137</v>
      </c>
      <c r="E534" s="133" t="s">
        <v>831</v>
      </c>
      <c r="F534" s="134" t="s">
        <v>832</v>
      </c>
      <c r="G534" s="135" t="s">
        <v>480</v>
      </c>
      <c r="H534" s="136">
        <v>8</v>
      </c>
      <c r="I534" s="137"/>
      <c r="J534" s="137"/>
      <c r="K534" s="138">
        <f>ROUND(P534*H534,2)</f>
        <v>0</v>
      </c>
      <c r="L534" s="134" t="s">
        <v>833</v>
      </c>
      <c r="M534" s="29"/>
      <c r="N534" s="139" t="s">
        <v>1</v>
      </c>
      <c r="O534" s="140" t="s">
        <v>40</v>
      </c>
      <c r="P534" s="141">
        <f>I534+J534</f>
        <v>0</v>
      </c>
      <c r="Q534" s="141">
        <f>ROUND(I534*H534,2)</f>
        <v>0</v>
      </c>
      <c r="R534" s="141">
        <f>ROUND(J534*H534,2)</f>
        <v>0</v>
      </c>
      <c r="T534" s="142">
        <f>S534*H534</f>
        <v>0</v>
      </c>
      <c r="U534" s="142">
        <v>0</v>
      </c>
      <c r="V534" s="142">
        <f>U534*H534</f>
        <v>0</v>
      </c>
      <c r="W534" s="142">
        <v>0</v>
      </c>
      <c r="X534" s="143">
        <f>W534*H534</f>
        <v>0</v>
      </c>
      <c r="AR534" s="144" t="s">
        <v>142</v>
      </c>
      <c r="AT534" s="144" t="s">
        <v>137</v>
      </c>
      <c r="AU534" s="144" t="s">
        <v>153</v>
      </c>
      <c r="AY534" s="14" t="s">
        <v>135</v>
      </c>
      <c r="BE534" s="145">
        <f>IF(O534="základní",K534,0)</f>
        <v>0</v>
      </c>
      <c r="BF534" s="145">
        <f>IF(O534="snížená",K534,0)</f>
        <v>0</v>
      </c>
      <c r="BG534" s="145">
        <f>IF(O534="zákl. přenesená",K534,0)</f>
        <v>0</v>
      </c>
      <c r="BH534" s="145">
        <f>IF(O534="sníž. přenesená",K534,0)</f>
        <v>0</v>
      </c>
      <c r="BI534" s="145">
        <f>IF(O534="nulová",K534,0)</f>
        <v>0</v>
      </c>
      <c r="BJ534" s="14" t="s">
        <v>85</v>
      </c>
      <c r="BK534" s="145">
        <f>ROUND(P534*H534,2)</f>
        <v>0</v>
      </c>
      <c r="BL534" s="14" t="s">
        <v>142</v>
      </c>
      <c r="BM534" s="144" t="s">
        <v>834</v>
      </c>
    </row>
    <row r="535" spans="2:65" s="1" customFormat="1" ht="19.5">
      <c r="B535" s="29"/>
      <c r="D535" s="146" t="s">
        <v>144</v>
      </c>
      <c r="F535" s="147" t="s">
        <v>835</v>
      </c>
      <c r="I535" s="148"/>
      <c r="J535" s="148"/>
      <c r="M535" s="29"/>
      <c r="N535" s="149"/>
      <c r="X535" s="53"/>
      <c r="AT535" s="14" t="s">
        <v>144</v>
      </c>
      <c r="AU535" s="14" t="s">
        <v>153</v>
      </c>
    </row>
    <row r="536" spans="2:65" s="1" customFormat="1" ht="11.25">
      <c r="B536" s="29"/>
      <c r="D536" s="150" t="s">
        <v>146</v>
      </c>
      <c r="F536" s="151" t="s">
        <v>836</v>
      </c>
      <c r="I536" s="148"/>
      <c r="J536" s="148"/>
      <c r="M536" s="29"/>
      <c r="N536" s="149"/>
      <c r="X536" s="53"/>
      <c r="AT536" s="14" t="s">
        <v>146</v>
      </c>
      <c r="AU536" s="14" t="s">
        <v>153</v>
      </c>
    </row>
    <row r="537" spans="2:65" s="1" customFormat="1" ht="39">
      <c r="B537" s="29"/>
      <c r="D537" s="146" t="s">
        <v>159</v>
      </c>
      <c r="F537" s="152" t="s">
        <v>837</v>
      </c>
      <c r="I537" s="148"/>
      <c r="J537" s="148"/>
      <c r="M537" s="29"/>
      <c r="N537" s="149"/>
      <c r="X537" s="53"/>
      <c r="AT537" s="14" t="s">
        <v>159</v>
      </c>
      <c r="AU537" s="14" t="s">
        <v>153</v>
      </c>
    </row>
    <row r="538" spans="2:65" s="1" customFormat="1" ht="24.2" customHeight="1">
      <c r="B538" s="29"/>
      <c r="C538" s="132" t="s">
        <v>838</v>
      </c>
      <c r="D538" s="132" t="s">
        <v>137</v>
      </c>
      <c r="E538" s="133" t="s">
        <v>839</v>
      </c>
      <c r="F538" s="134" t="s">
        <v>840</v>
      </c>
      <c r="G538" s="135" t="s">
        <v>480</v>
      </c>
      <c r="H538" s="136">
        <v>8</v>
      </c>
      <c r="I538" s="137"/>
      <c r="J538" s="137"/>
      <c r="K538" s="138">
        <f>ROUND(P538*H538,2)</f>
        <v>0</v>
      </c>
      <c r="L538" s="134" t="s">
        <v>833</v>
      </c>
      <c r="M538" s="29"/>
      <c r="N538" s="139" t="s">
        <v>1</v>
      </c>
      <c r="O538" s="140" t="s">
        <v>40</v>
      </c>
      <c r="P538" s="141">
        <f>I538+J538</f>
        <v>0</v>
      </c>
      <c r="Q538" s="141">
        <f>ROUND(I538*H538,2)</f>
        <v>0</v>
      </c>
      <c r="R538" s="141">
        <f>ROUND(J538*H538,2)</f>
        <v>0</v>
      </c>
      <c r="T538" s="142">
        <f>S538*H538</f>
        <v>0</v>
      </c>
      <c r="U538" s="142">
        <v>0</v>
      </c>
      <c r="V538" s="142">
        <f>U538*H538</f>
        <v>0</v>
      </c>
      <c r="W538" s="142">
        <v>0</v>
      </c>
      <c r="X538" s="143">
        <f>W538*H538</f>
        <v>0</v>
      </c>
      <c r="AR538" s="144" t="s">
        <v>142</v>
      </c>
      <c r="AT538" s="144" t="s">
        <v>137</v>
      </c>
      <c r="AU538" s="144" t="s">
        <v>153</v>
      </c>
      <c r="AY538" s="14" t="s">
        <v>135</v>
      </c>
      <c r="BE538" s="145">
        <f>IF(O538="základní",K538,0)</f>
        <v>0</v>
      </c>
      <c r="BF538" s="145">
        <f>IF(O538="snížená",K538,0)</f>
        <v>0</v>
      </c>
      <c r="BG538" s="145">
        <f>IF(O538="zákl. přenesená",K538,0)</f>
        <v>0</v>
      </c>
      <c r="BH538" s="145">
        <f>IF(O538="sníž. přenesená",K538,0)</f>
        <v>0</v>
      </c>
      <c r="BI538" s="145">
        <f>IF(O538="nulová",K538,0)</f>
        <v>0</v>
      </c>
      <c r="BJ538" s="14" t="s">
        <v>85</v>
      </c>
      <c r="BK538" s="145">
        <f>ROUND(P538*H538,2)</f>
        <v>0</v>
      </c>
      <c r="BL538" s="14" t="s">
        <v>142</v>
      </c>
      <c r="BM538" s="144" t="s">
        <v>841</v>
      </c>
    </row>
    <row r="539" spans="2:65" s="1" customFormat="1" ht="19.5">
      <c r="B539" s="29"/>
      <c r="D539" s="146" t="s">
        <v>144</v>
      </c>
      <c r="F539" s="147" t="s">
        <v>842</v>
      </c>
      <c r="I539" s="148"/>
      <c r="J539" s="148"/>
      <c r="M539" s="29"/>
      <c r="N539" s="149"/>
      <c r="X539" s="53"/>
      <c r="AT539" s="14" t="s">
        <v>144</v>
      </c>
      <c r="AU539" s="14" t="s">
        <v>153</v>
      </c>
    </row>
    <row r="540" spans="2:65" s="1" customFormat="1" ht="11.25">
      <c r="B540" s="29"/>
      <c r="D540" s="150" t="s">
        <v>146</v>
      </c>
      <c r="F540" s="151" t="s">
        <v>843</v>
      </c>
      <c r="I540" s="148"/>
      <c r="J540" s="148"/>
      <c r="M540" s="29"/>
      <c r="N540" s="149"/>
      <c r="X540" s="53"/>
      <c r="AT540" s="14" t="s">
        <v>146</v>
      </c>
      <c r="AU540" s="14" t="s">
        <v>153</v>
      </c>
    </row>
    <row r="541" spans="2:65" s="1" customFormat="1" ht="39">
      <c r="B541" s="29"/>
      <c r="D541" s="146" t="s">
        <v>159</v>
      </c>
      <c r="F541" s="152" t="s">
        <v>837</v>
      </c>
      <c r="I541" s="148"/>
      <c r="J541" s="148"/>
      <c r="M541" s="29"/>
      <c r="N541" s="149"/>
      <c r="X541" s="53"/>
      <c r="AT541" s="14" t="s">
        <v>159</v>
      </c>
      <c r="AU541" s="14" t="s">
        <v>153</v>
      </c>
    </row>
    <row r="542" spans="2:65" s="11" customFormat="1" ht="22.9" customHeight="1">
      <c r="B542" s="119"/>
      <c r="D542" s="120" t="s">
        <v>76</v>
      </c>
      <c r="E542" s="130" t="s">
        <v>844</v>
      </c>
      <c r="F542" s="130" t="s">
        <v>845</v>
      </c>
      <c r="I542" s="122"/>
      <c r="J542" s="122"/>
      <c r="K542" s="131">
        <f>BK542</f>
        <v>0</v>
      </c>
      <c r="M542" s="119"/>
      <c r="N542" s="124"/>
      <c r="Q542" s="125">
        <f>SUM(Q543:Q577)</f>
        <v>0</v>
      </c>
      <c r="R542" s="125">
        <f>SUM(R543:R577)</f>
        <v>0</v>
      </c>
      <c r="T542" s="126">
        <f>SUM(T543:T577)</f>
        <v>0</v>
      </c>
      <c r="V542" s="126">
        <f>SUM(V543:V577)</f>
        <v>0</v>
      </c>
      <c r="X542" s="127">
        <f>SUM(X543:X577)</f>
        <v>0</v>
      </c>
      <c r="AR542" s="120" t="s">
        <v>85</v>
      </c>
      <c r="AT542" s="128" t="s">
        <v>76</v>
      </c>
      <c r="AU542" s="128" t="s">
        <v>85</v>
      </c>
      <c r="AY542" s="120" t="s">
        <v>135</v>
      </c>
      <c r="BK542" s="129">
        <f>SUM(BK543:BK577)</f>
        <v>0</v>
      </c>
    </row>
    <row r="543" spans="2:65" s="1" customFormat="1" ht="24">
      <c r="B543" s="29"/>
      <c r="C543" s="132" t="s">
        <v>846</v>
      </c>
      <c r="D543" s="132" t="s">
        <v>137</v>
      </c>
      <c r="E543" s="133" t="s">
        <v>847</v>
      </c>
      <c r="F543" s="134" t="s">
        <v>848</v>
      </c>
      <c r="G543" s="135" t="s">
        <v>255</v>
      </c>
      <c r="H543" s="136">
        <v>126.41</v>
      </c>
      <c r="I543" s="137"/>
      <c r="J543" s="137"/>
      <c r="K543" s="138">
        <f>ROUND(P543*H543,2)</f>
        <v>0</v>
      </c>
      <c r="L543" s="134" t="s">
        <v>141</v>
      </c>
      <c r="M543" s="29"/>
      <c r="N543" s="139" t="s">
        <v>1</v>
      </c>
      <c r="O543" s="140" t="s">
        <v>40</v>
      </c>
      <c r="P543" s="141">
        <f>I543+J543</f>
        <v>0</v>
      </c>
      <c r="Q543" s="141">
        <f>ROUND(I543*H543,2)</f>
        <v>0</v>
      </c>
      <c r="R543" s="141">
        <f>ROUND(J543*H543,2)</f>
        <v>0</v>
      </c>
      <c r="T543" s="142">
        <f>S543*H543</f>
        <v>0</v>
      </c>
      <c r="U543" s="142">
        <v>0</v>
      </c>
      <c r="V543" s="142">
        <f>U543*H543</f>
        <v>0</v>
      </c>
      <c r="W543" s="142">
        <v>0</v>
      </c>
      <c r="X543" s="143">
        <f>W543*H543</f>
        <v>0</v>
      </c>
      <c r="AR543" s="144" t="s">
        <v>142</v>
      </c>
      <c r="AT543" s="144" t="s">
        <v>137</v>
      </c>
      <c r="AU543" s="144" t="s">
        <v>87</v>
      </c>
      <c r="AY543" s="14" t="s">
        <v>135</v>
      </c>
      <c r="BE543" s="145">
        <f>IF(O543="základní",K543,0)</f>
        <v>0</v>
      </c>
      <c r="BF543" s="145">
        <f>IF(O543="snížená",K543,0)</f>
        <v>0</v>
      </c>
      <c r="BG543" s="145">
        <f>IF(O543="zákl. přenesená",K543,0)</f>
        <v>0</v>
      </c>
      <c r="BH543" s="145">
        <f>IF(O543="sníž. přenesená",K543,0)</f>
        <v>0</v>
      </c>
      <c r="BI543" s="145">
        <f>IF(O543="nulová",K543,0)</f>
        <v>0</v>
      </c>
      <c r="BJ543" s="14" t="s">
        <v>85</v>
      </c>
      <c r="BK543" s="145">
        <f>ROUND(P543*H543,2)</f>
        <v>0</v>
      </c>
      <c r="BL543" s="14" t="s">
        <v>142</v>
      </c>
      <c r="BM543" s="144" t="s">
        <v>849</v>
      </c>
    </row>
    <row r="544" spans="2:65" s="1" customFormat="1" ht="19.5">
      <c r="B544" s="29"/>
      <c r="D544" s="146" t="s">
        <v>144</v>
      </c>
      <c r="F544" s="147" t="s">
        <v>850</v>
      </c>
      <c r="I544" s="148"/>
      <c r="J544" s="148"/>
      <c r="M544" s="29"/>
      <c r="N544" s="149"/>
      <c r="X544" s="53"/>
      <c r="AT544" s="14" t="s">
        <v>144</v>
      </c>
      <c r="AU544" s="14" t="s">
        <v>87</v>
      </c>
    </row>
    <row r="545" spans="2:65" s="1" customFormat="1" ht="11.25">
      <c r="B545" s="29"/>
      <c r="D545" s="150" t="s">
        <v>146</v>
      </c>
      <c r="F545" s="151" t="s">
        <v>851</v>
      </c>
      <c r="I545" s="148"/>
      <c r="J545" s="148"/>
      <c r="M545" s="29"/>
      <c r="N545" s="149"/>
      <c r="X545" s="53"/>
      <c r="AT545" s="14" t="s">
        <v>146</v>
      </c>
      <c r="AU545" s="14" t="s">
        <v>87</v>
      </c>
    </row>
    <row r="546" spans="2:65" s="1" customFormat="1" ht="19.5">
      <c r="B546" s="29"/>
      <c r="D546" s="146" t="s">
        <v>159</v>
      </c>
      <c r="F546" s="152" t="s">
        <v>852</v>
      </c>
      <c r="I546" s="148"/>
      <c r="J546" s="148"/>
      <c r="M546" s="29"/>
      <c r="N546" s="149"/>
      <c r="X546" s="53"/>
      <c r="AT546" s="14" t="s">
        <v>159</v>
      </c>
      <c r="AU546" s="14" t="s">
        <v>87</v>
      </c>
    </row>
    <row r="547" spans="2:65" s="12" customFormat="1" ht="11.25">
      <c r="B547" s="153"/>
      <c r="D547" s="146" t="s">
        <v>186</v>
      </c>
      <c r="E547" s="154" t="s">
        <v>1</v>
      </c>
      <c r="F547" s="155" t="s">
        <v>853</v>
      </c>
      <c r="H547" s="156">
        <v>126.41</v>
      </c>
      <c r="I547" s="157"/>
      <c r="J547" s="157"/>
      <c r="M547" s="153"/>
      <c r="N547" s="158"/>
      <c r="X547" s="159"/>
      <c r="AT547" s="154" t="s">
        <v>186</v>
      </c>
      <c r="AU547" s="154" t="s">
        <v>87</v>
      </c>
      <c r="AV547" s="12" t="s">
        <v>87</v>
      </c>
      <c r="AW547" s="12" t="s">
        <v>5</v>
      </c>
      <c r="AX547" s="12" t="s">
        <v>85</v>
      </c>
      <c r="AY547" s="154" t="s">
        <v>135</v>
      </c>
    </row>
    <row r="548" spans="2:65" s="1" customFormat="1" ht="24.2" customHeight="1">
      <c r="B548" s="29"/>
      <c r="C548" s="132" t="s">
        <v>854</v>
      </c>
      <c r="D548" s="132" t="s">
        <v>137</v>
      </c>
      <c r="E548" s="133" t="s">
        <v>855</v>
      </c>
      <c r="F548" s="134" t="s">
        <v>856</v>
      </c>
      <c r="G548" s="135" t="s">
        <v>255</v>
      </c>
      <c r="H548" s="136">
        <v>2401.79</v>
      </c>
      <c r="I548" s="137"/>
      <c r="J548" s="137"/>
      <c r="K548" s="138">
        <f>ROUND(P548*H548,2)</f>
        <v>0</v>
      </c>
      <c r="L548" s="134" t="s">
        <v>141</v>
      </c>
      <c r="M548" s="29"/>
      <c r="N548" s="139" t="s">
        <v>1</v>
      </c>
      <c r="O548" s="140" t="s">
        <v>40</v>
      </c>
      <c r="P548" s="141">
        <f>I548+J548</f>
        <v>0</v>
      </c>
      <c r="Q548" s="141">
        <f>ROUND(I548*H548,2)</f>
        <v>0</v>
      </c>
      <c r="R548" s="141">
        <f>ROUND(J548*H548,2)</f>
        <v>0</v>
      </c>
      <c r="T548" s="142">
        <f>S548*H548</f>
        <v>0</v>
      </c>
      <c r="U548" s="142">
        <v>0</v>
      </c>
      <c r="V548" s="142">
        <f>U548*H548</f>
        <v>0</v>
      </c>
      <c r="W548" s="142">
        <v>0</v>
      </c>
      <c r="X548" s="143">
        <f>W548*H548</f>
        <v>0</v>
      </c>
      <c r="AR548" s="144" t="s">
        <v>142</v>
      </c>
      <c r="AT548" s="144" t="s">
        <v>137</v>
      </c>
      <c r="AU548" s="144" t="s">
        <v>87</v>
      </c>
      <c r="AY548" s="14" t="s">
        <v>135</v>
      </c>
      <c r="BE548" s="145">
        <f>IF(O548="základní",K548,0)</f>
        <v>0</v>
      </c>
      <c r="BF548" s="145">
        <f>IF(O548="snížená",K548,0)</f>
        <v>0</v>
      </c>
      <c r="BG548" s="145">
        <f>IF(O548="zákl. přenesená",K548,0)</f>
        <v>0</v>
      </c>
      <c r="BH548" s="145">
        <f>IF(O548="sníž. přenesená",K548,0)</f>
        <v>0</v>
      </c>
      <c r="BI548" s="145">
        <f>IF(O548="nulová",K548,0)</f>
        <v>0</v>
      </c>
      <c r="BJ548" s="14" t="s">
        <v>85</v>
      </c>
      <c r="BK548" s="145">
        <f>ROUND(P548*H548,2)</f>
        <v>0</v>
      </c>
      <c r="BL548" s="14" t="s">
        <v>142</v>
      </c>
      <c r="BM548" s="144" t="s">
        <v>857</v>
      </c>
    </row>
    <row r="549" spans="2:65" s="1" customFormat="1" ht="29.25">
      <c r="B549" s="29"/>
      <c r="D549" s="146" t="s">
        <v>144</v>
      </c>
      <c r="F549" s="147" t="s">
        <v>858</v>
      </c>
      <c r="I549" s="148"/>
      <c r="J549" s="148"/>
      <c r="M549" s="29"/>
      <c r="N549" s="149"/>
      <c r="X549" s="53"/>
      <c r="AT549" s="14" t="s">
        <v>144</v>
      </c>
      <c r="AU549" s="14" t="s">
        <v>87</v>
      </c>
    </row>
    <row r="550" spans="2:65" s="1" customFormat="1" ht="11.25">
      <c r="B550" s="29"/>
      <c r="D550" s="150" t="s">
        <v>146</v>
      </c>
      <c r="F550" s="151" t="s">
        <v>859</v>
      </c>
      <c r="I550" s="148"/>
      <c r="J550" s="148"/>
      <c r="M550" s="29"/>
      <c r="N550" s="149"/>
      <c r="X550" s="53"/>
      <c r="AT550" s="14" t="s">
        <v>146</v>
      </c>
      <c r="AU550" s="14" t="s">
        <v>87</v>
      </c>
    </row>
    <row r="551" spans="2:65" s="1" customFormat="1" ht="19.5">
      <c r="B551" s="29"/>
      <c r="D551" s="146" t="s">
        <v>159</v>
      </c>
      <c r="F551" s="152" t="s">
        <v>860</v>
      </c>
      <c r="I551" s="148"/>
      <c r="J551" s="148"/>
      <c r="M551" s="29"/>
      <c r="N551" s="149"/>
      <c r="X551" s="53"/>
      <c r="AT551" s="14" t="s">
        <v>159</v>
      </c>
      <c r="AU551" s="14" t="s">
        <v>87</v>
      </c>
    </row>
    <row r="552" spans="2:65" s="12" customFormat="1" ht="11.25">
      <c r="B552" s="153"/>
      <c r="D552" s="146" t="s">
        <v>186</v>
      </c>
      <c r="E552" s="154" t="s">
        <v>1</v>
      </c>
      <c r="F552" s="155" t="s">
        <v>861</v>
      </c>
      <c r="H552" s="156">
        <v>2401.79</v>
      </c>
      <c r="I552" s="157"/>
      <c r="J552" s="157"/>
      <c r="M552" s="153"/>
      <c r="N552" s="158"/>
      <c r="X552" s="159"/>
      <c r="AT552" s="154" t="s">
        <v>186</v>
      </c>
      <c r="AU552" s="154" t="s">
        <v>87</v>
      </c>
      <c r="AV552" s="12" t="s">
        <v>87</v>
      </c>
      <c r="AW552" s="12" t="s">
        <v>5</v>
      </c>
      <c r="AX552" s="12" t="s">
        <v>85</v>
      </c>
      <c r="AY552" s="154" t="s">
        <v>135</v>
      </c>
    </row>
    <row r="553" spans="2:65" s="1" customFormat="1" ht="24">
      <c r="B553" s="29"/>
      <c r="C553" s="132" t="s">
        <v>862</v>
      </c>
      <c r="D553" s="132" t="s">
        <v>137</v>
      </c>
      <c r="E553" s="133" t="s">
        <v>863</v>
      </c>
      <c r="F553" s="134" t="s">
        <v>864</v>
      </c>
      <c r="G553" s="135" t="s">
        <v>255</v>
      </c>
      <c r="H553" s="136">
        <v>121.79</v>
      </c>
      <c r="I553" s="137"/>
      <c r="J553" s="137"/>
      <c r="K553" s="138">
        <f>ROUND(P553*H553,2)</f>
        <v>0</v>
      </c>
      <c r="L553" s="134" t="s">
        <v>141</v>
      </c>
      <c r="M553" s="29"/>
      <c r="N553" s="139" t="s">
        <v>1</v>
      </c>
      <c r="O553" s="140" t="s">
        <v>40</v>
      </c>
      <c r="P553" s="141">
        <f>I553+J553</f>
        <v>0</v>
      </c>
      <c r="Q553" s="141">
        <f>ROUND(I553*H553,2)</f>
        <v>0</v>
      </c>
      <c r="R553" s="141">
        <f>ROUND(J553*H553,2)</f>
        <v>0</v>
      </c>
      <c r="T553" s="142">
        <f>S553*H553</f>
        <v>0</v>
      </c>
      <c r="U553" s="142">
        <v>0</v>
      </c>
      <c r="V553" s="142">
        <f>U553*H553</f>
        <v>0</v>
      </c>
      <c r="W553" s="142">
        <v>0</v>
      </c>
      <c r="X553" s="143">
        <f>W553*H553</f>
        <v>0</v>
      </c>
      <c r="AR553" s="144" t="s">
        <v>142</v>
      </c>
      <c r="AT553" s="144" t="s">
        <v>137</v>
      </c>
      <c r="AU553" s="144" t="s">
        <v>87</v>
      </c>
      <c r="AY553" s="14" t="s">
        <v>135</v>
      </c>
      <c r="BE553" s="145">
        <f>IF(O553="základní",K553,0)</f>
        <v>0</v>
      </c>
      <c r="BF553" s="145">
        <f>IF(O553="snížená",K553,0)</f>
        <v>0</v>
      </c>
      <c r="BG553" s="145">
        <f>IF(O553="zákl. přenesená",K553,0)</f>
        <v>0</v>
      </c>
      <c r="BH553" s="145">
        <f>IF(O553="sníž. přenesená",K553,0)</f>
        <v>0</v>
      </c>
      <c r="BI553" s="145">
        <f>IF(O553="nulová",K553,0)</f>
        <v>0</v>
      </c>
      <c r="BJ553" s="14" t="s">
        <v>85</v>
      </c>
      <c r="BK553" s="145">
        <f>ROUND(P553*H553,2)</f>
        <v>0</v>
      </c>
      <c r="BL553" s="14" t="s">
        <v>142</v>
      </c>
      <c r="BM553" s="144" t="s">
        <v>865</v>
      </c>
    </row>
    <row r="554" spans="2:65" s="1" customFormat="1" ht="19.5">
      <c r="B554" s="29"/>
      <c r="D554" s="146" t="s">
        <v>144</v>
      </c>
      <c r="F554" s="147" t="s">
        <v>866</v>
      </c>
      <c r="I554" s="148"/>
      <c r="J554" s="148"/>
      <c r="M554" s="29"/>
      <c r="N554" s="149"/>
      <c r="X554" s="53"/>
      <c r="AT554" s="14" t="s">
        <v>144</v>
      </c>
      <c r="AU554" s="14" t="s">
        <v>87</v>
      </c>
    </row>
    <row r="555" spans="2:65" s="1" customFormat="1" ht="11.25">
      <c r="B555" s="29"/>
      <c r="D555" s="150" t="s">
        <v>146</v>
      </c>
      <c r="F555" s="151" t="s">
        <v>867</v>
      </c>
      <c r="I555" s="148"/>
      <c r="J555" s="148"/>
      <c r="M555" s="29"/>
      <c r="N555" s="149"/>
      <c r="X555" s="53"/>
      <c r="AT555" s="14" t="s">
        <v>146</v>
      </c>
      <c r="AU555" s="14" t="s">
        <v>87</v>
      </c>
    </row>
    <row r="556" spans="2:65" s="1" customFormat="1" ht="19.5">
      <c r="B556" s="29"/>
      <c r="D556" s="146" t="s">
        <v>159</v>
      </c>
      <c r="F556" s="152" t="s">
        <v>868</v>
      </c>
      <c r="I556" s="148"/>
      <c r="J556" s="148"/>
      <c r="M556" s="29"/>
      <c r="N556" s="149"/>
      <c r="X556" s="53"/>
      <c r="AT556" s="14" t="s">
        <v>159</v>
      </c>
      <c r="AU556" s="14" t="s">
        <v>87</v>
      </c>
    </row>
    <row r="557" spans="2:65" s="12" customFormat="1" ht="11.25">
      <c r="B557" s="153"/>
      <c r="D557" s="146" t="s">
        <v>186</v>
      </c>
      <c r="E557" s="154" t="s">
        <v>1</v>
      </c>
      <c r="F557" s="155" t="s">
        <v>869</v>
      </c>
      <c r="H557" s="156">
        <v>121.79</v>
      </c>
      <c r="I557" s="157"/>
      <c r="J557" s="157"/>
      <c r="M557" s="153"/>
      <c r="N557" s="158"/>
      <c r="X557" s="159"/>
      <c r="AT557" s="154" t="s">
        <v>186</v>
      </c>
      <c r="AU557" s="154" t="s">
        <v>87</v>
      </c>
      <c r="AV557" s="12" t="s">
        <v>87</v>
      </c>
      <c r="AW557" s="12" t="s">
        <v>5</v>
      </c>
      <c r="AX557" s="12" t="s">
        <v>85</v>
      </c>
      <c r="AY557" s="154" t="s">
        <v>135</v>
      </c>
    </row>
    <row r="558" spans="2:65" s="1" customFormat="1" ht="24.2" customHeight="1">
      <c r="B558" s="29"/>
      <c r="C558" s="132" t="s">
        <v>870</v>
      </c>
      <c r="D558" s="132" t="s">
        <v>137</v>
      </c>
      <c r="E558" s="133" t="s">
        <v>871</v>
      </c>
      <c r="F558" s="134" t="s">
        <v>872</v>
      </c>
      <c r="G558" s="135" t="s">
        <v>255</v>
      </c>
      <c r="H558" s="136">
        <v>2314.0100000000002</v>
      </c>
      <c r="I558" s="137"/>
      <c r="J558" s="137"/>
      <c r="K558" s="138">
        <f>ROUND(P558*H558,2)</f>
        <v>0</v>
      </c>
      <c r="L558" s="134" t="s">
        <v>141</v>
      </c>
      <c r="M558" s="29"/>
      <c r="N558" s="139" t="s">
        <v>1</v>
      </c>
      <c r="O558" s="140" t="s">
        <v>40</v>
      </c>
      <c r="P558" s="141">
        <f>I558+J558</f>
        <v>0</v>
      </c>
      <c r="Q558" s="141">
        <f>ROUND(I558*H558,2)</f>
        <v>0</v>
      </c>
      <c r="R558" s="141">
        <f>ROUND(J558*H558,2)</f>
        <v>0</v>
      </c>
      <c r="T558" s="142">
        <f>S558*H558</f>
        <v>0</v>
      </c>
      <c r="U558" s="142">
        <v>0</v>
      </c>
      <c r="V558" s="142">
        <f>U558*H558</f>
        <v>0</v>
      </c>
      <c r="W558" s="142">
        <v>0</v>
      </c>
      <c r="X558" s="143">
        <f>W558*H558</f>
        <v>0</v>
      </c>
      <c r="AR558" s="144" t="s">
        <v>142</v>
      </c>
      <c r="AT558" s="144" t="s">
        <v>137</v>
      </c>
      <c r="AU558" s="144" t="s">
        <v>87</v>
      </c>
      <c r="AY558" s="14" t="s">
        <v>135</v>
      </c>
      <c r="BE558" s="145">
        <f>IF(O558="základní",K558,0)</f>
        <v>0</v>
      </c>
      <c r="BF558" s="145">
        <f>IF(O558="snížená",K558,0)</f>
        <v>0</v>
      </c>
      <c r="BG558" s="145">
        <f>IF(O558="zákl. přenesená",K558,0)</f>
        <v>0</v>
      </c>
      <c r="BH558" s="145">
        <f>IF(O558="sníž. přenesená",K558,0)</f>
        <v>0</v>
      </c>
      <c r="BI558" s="145">
        <f>IF(O558="nulová",K558,0)</f>
        <v>0</v>
      </c>
      <c r="BJ558" s="14" t="s">
        <v>85</v>
      </c>
      <c r="BK558" s="145">
        <f>ROUND(P558*H558,2)</f>
        <v>0</v>
      </c>
      <c r="BL558" s="14" t="s">
        <v>142</v>
      </c>
      <c r="BM558" s="144" t="s">
        <v>873</v>
      </c>
    </row>
    <row r="559" spans="2:65" s="1" customFormat="1" ht="29.25">
      <c r="B559" s="29"/>
      <c r="D559" s="146" t="s">
        <v>144</v>
      </c>
      <c r="F559" s="147" t="s">
        <v>858</v>
      </c>
      <c r="I559" s="148"/>
      <c r="J559" s="148"/>
      <c r="M559" s="29"/>
      <c r="N559" s="149"/>
      <c r="X559" s="53"/>
      <c r="AT559" s="14" t="s">
        <v>144</v>
      </c>
      <c r="AU559" s="14" t="s">
        <v>87</v>
      </c>
    </row>
    <row r="560" spans="2:65" s="1" customFormat="1" ht="11.25">
      <c r="B560" s="29"/>
      <c r="D560" s="150" t="s">
        <v>146</v>
      </c>
      <c r="F560" s="151" t="s">
        <v>874</v>
      </c>
      <c r="I560" s="148"/>
      <c r="J560" s="148"/>
      <c r="M560" s="29"/>
      <c r="N560" s="149"/>
      <c r="X560" s="53"/>
      <c r="AT560" s="14" t="s">
        <v>146</v>
      </c>
      <c r="AU560" s="14" t="s">
        <v>87</v>
      </c>
    </row>
    <row r="561" spans="2:65" s="1" customFormat="1" ht="19.5">
      <c r="B561" s="29"/>
      <c r="D561" s="146" t="s">
        <v>159</v>
      </c>
      <c r="F561" s="152" t="s">
        <v>875</v>
      </c>
      <c r="I561" s="148"/>
      <c r="J561" s="148"/>
      <c r="M561" s="29"/>
      <c r="N561" s="149"/>
      <c r="X561" s="53"/>
      <c r="AT561" s="14" t="s">
        <v>159</v>
      </c>
      <c r="AU561" s="14" t="s">
        <v>87</v>
      </c>
    </row>
    <row r="562" spans="2:65" s="12" customFormat="1" ht="11.25">
      <c r="B562" s="153"/>
      <c r="D562" s="146" t="s">
        <v>186</v>
      </c>
      <c r="E562" s="154" t="s">
        <v>1</v>
      </c>
      <c r="F562" s="155" t="s">
        <v>876</v>
      </c>
      <c r="H562" s="156">
        <v>2314.0100000000002</v>
      </c>
      <c r="I562" s="157"/>
      <c r="J562" s="157"/>
      <c r="M562" s="153"/>
      <c r="N562" s="158"/>
      <c r="X562" s="159"/>
      <c r="AT562" s="154" t="s">
        <v>186</v>
      </c>
      <c r="AU562" s="154" t="s">
        <v>87</v>
      </c>
      <c r="AV562" s="12" t="s">
        <v>87</v>
      </c>
      <c r="AW562" s="12" t="s">
        <v>5</v>
      </c>
      <c r="AX562" s="12" t="s">
        <v>85</v>
      </c>
      <c r="AY562" s="154" t="s">
        <v>135</v>
      </c>
    </row>
    <row r="563" spans="2:65" s="1" customFormat="1" ht="24.2" customHeight="1">
      <c r="B563" s="29"/>
      <c r="C563" s="132" t="s">
        <v>877</v>
      </c>
      <c r="D563" s="132" t="s">
        <v>137</v>
      </c>
      <c r="E563" s="133" t="s">
        <v>878</v>
      </c>
      <c r="F563" s="134" t="s">
        <v>879</v>
      </c>
      <c r="G563" s="135" t="s">
        <v>255</v>
      </c>
      <c r="H563" s="136">
        <v>0.68</v>
      </c>
      <c r="I563" s="137"/>
      <c r="J563" s="137"/>
      <c r="K563" s="138">
        <f>ROUND(P563*H563,2)</f>
        <v>0</v>
      </c>
      <c r="L563" s="134" t="s">
        <v>141</v>
      </c>
      <c r="M563" s="29"/>
      <c r="N563" s="139" t="s">
        <v>1</v>
      </c>
      <c r="O563" s="140" t="s">
        <v>40</v>
      </c>
      <c r="P563" s="141">
        <f>I563+J563</f>
        <v>0</v>
      </c>
      <c r="Q563" s="141">
        <f>ROUND(I563*H563,2)</f>
        <v>0</v>
      </c>
      <c r="R563" s="141">
        <f>ROUND(J563*H563,2)</f>
        <v>0</v>
      </c>
      <c r="T563" s="142">
        <f>S563*H563</f>
        <v>0</v>
      </c>
      <c r="U563" s="142">
        <v>0</v>
      </c>
      <c r="V563" s="142">
        <f>U563*H563</f>
        <v>0</v>
      </c>
      <c r="W563" s="142">
        <v>0</v>
      </c>
      <c r="X563" s="143">
        <f>W563*H563</f>
        <v>0</v>
      </c>
      <c r="AR563" s="144" t="s">
        <v>142</v>
      </c>
      <c r="AT563" s="144" t="s">
        <v>137</v>
      </c>
      <c r="AU563" s="144" t="s">
        <v>87</v>
      </c>
      <c r="AY563" s="14" t="s">
        <v>135</v>
      </c>
      <c r="BE563" s="145">
        <f>IF(O563="základní",K563,0)</f>
        <v>0</v>
      </c>
      <c r="BF563" s="145">
        <f>IF(O563="snížená",K563,0)</f>
        <v>0</v>
      </c>
      <c r="BG563" s="145">
        <f>IF(O563="zákl. přenesená",K563,0)</f>
        <v>0</v>
      </c>
      <c r="BH563" s="145">
        <f>IF(O563="sníž. přenesená",K563,0)</f>
        <v>0</v>
      </c>
      <c r="BI563" s="145">
        <f>IF(O563="nulová",K563,0)</f>
        <v>0</v>
      </c>
      <c r="BJ563" s="14" t="s">
        <v>85</v>
      </c>
      <c r="BK563" s="145">
        <f>ROUND(P563*H563,2)</f>
        <v>0</v>
      </c>
      <c r="BL563" s="14" t="s">
        <v>142</v>
      </c>
      <c r="BM563" s="144" t="s">
        <v>880</v>
      </c>
    </row>
    <row r="564" spans="2:65" s="1" customFormat="1" ht="19.5">
      <c r="B564" s="29"/>
      <c r="D564" s="146" t="s">
        <v>144</v>
      </c>
      <c r="F564" s="147" t="s">
        <v>881</v>
      </c>
      <c r="I564" s="148"/>
      <c r="J564" s="148"/>
      <c r="M564" s="29"/>
      <c r="N564" s="149"/>
      <c r="X564" s="53"/>
      <c r="AT564" s="14" t="s">
        <v>144</v>
      </c>
      <c r="AU564" s="14" t="s">
        <v>87</v>
      </c>
    </row>
    <row r="565" spans="2:65" s="1" customFormat="1" ht="11.25">
      <c r="B565" s="29"/>
      <c r="D565" s="150" t="s">
        <v>146</v>
      </c>
      <c r="F565" s="151" t="s">
        <v>882</v>
      </c>
      <c r="I565" s="148"/>
      <c r="J565" s="148"/>
      <c r="M565" s="29"/>
      <c r="N565" s="149"/>
      <c r="X565" s="53"/>
      <c r="AT565" s="14" t="s">
        <v>146</v>
      </c>
      <c r="AU565" s="14" t="s">
        <v>87</v>
      </c>
    </row>
    <row r="566" spans="2:65" s="1" customFormat="1" ht="19.5">
      <c r="B566" s="29"/>
      <c r="D566" s="146" t="s">
        <v>159</v>
      </c>
      <c r="F566" s="152" t="s">
        <v>883</v>
      </c>
      <c r="I566" s="148"/>
      <c r="J566" s="148"/>
      <c r="M566" s="29"/>
      <c r="N566" s="149"/>
      <c r="X566" s="53"/>
      <c r="AT566" s="14" t="s">
        <v>159</v>
      </c>
      <c r="AU566" s="14" t="s">
        <v>87</v>
      </c>
    </row>
    <row r="567" spans="2:65" s="1" customFormat="1" ht="24.2" customHeight="1">
      <c r="B567" s="29"/>
      <c r="C567" s="132" t="s">
        <v>884</v>
      </c>
      <c r="D567" s="132" t="s">
        <v>137</v>
      </c>
      <c r="E567" s="133" t="s">
        <v>885</v>
      </c>
      <c r="F567" s="134" t="s">
        <v>886</v>
      </c>
      <c r="G567" s="135" t="s">
        <v>255</v>
      </c>
      <c r="H567" s="136">
        <v>2.04</v>
      </c>
      <c r="I567" s="137"/>
      <c r="J567" s="137"/>
      <c r="K567" s="138">
        <f>ROUND(P567*H567,2)</f>
        <v>0</v>
      </c>
      <c r="L567" s="134" t="s">
        <v>141</v>
      </c>
      <c r="M567" s="29"/>
      <c r="N567" s="139" t="s">
        <v>1</v>
      </c>
      <c r="O567" s="140" t="s">
        <v>40</v>
      </c>
      <c r="P567" s="141">
        <f>I567+J567</f>
        <v>0</v>
      </c>
      <c r="Q567" s="141">
        <f>ROUND(I567*H567,2)</f>
        <v>0</v>
      </c>
      <c r="R567" s="141">
        <f>ROUND(J567*H567,2)</f>
        <v>0</v>
      </c>
      <c r="T567" s="142">
        <f>S567*H567</f>
        <v>0</v>
      </c>
      <c r="U567" s="142">
        <v>0</v>
      </c>
      <c r="V567" s="142">
        <f>U567*H567</f>
        <v>0</v>
      </c>
      <c r="W567" s="142">
        <v>0</v>
      </c>
      <c r="X567" s="143">
        <f>W567*H567</f>
        <v>0</v>
      </c>
      <c r="AR567" s="144" t="s">
        <v>142</v>
      </c>
      <c r="AT567" s="144" t="s">
        <v>137</v>
      </c>
      <c r="AU567" s="144" t="s">
        <v>87</v>
      </c>
      <c r="AY567" s="14" t="s">
        <v>135</v>
      </c>
      <c r="BE567" s="145">
        <f>IF(O567="základní",K567,0)</f>
        <v>0</v>
      </c>
      <c r="BF567" s="145">
        <f>IF(O567="snížená",K567,0)</f>
        <v>0</v>
      </c>
      <c r="BG567" s="145">
        <f>IF(O567="zákl. přenesená",K567,0)</f>
        <v>0</v>
      </c>
      <c r="BH567" s="145">
        <f>IF(O567="sníž. přenesená",K567,0)</f>
        <v>0</v>
      </c>
      <c r="BI567" s="145">
        <f>IF(O567="nulová",K567,0)</f>
        <v>0</v>
      </c>
      <c r="BJ567" s="14" t="s">
        <v>85</v>
      </c>
      <c r="BK567" s="145">
        <f>ROUND(P567*H567,2)</f>
        <v>0</v>
      </c>
      <c r="BL567" s="14" t="s">
        <v>142</v>
      </c>
      <c r="BM567" s="144" t="s">
        <v>887</v>
      </c>
    </row>
    <row r="568" spans="2:65" s="1" customFormat="1" ht="29.25">
      <c r="B568" s="29"/>
      <c r="D568" s="146" t="s">
        <v>144</v>
      </c>
      <c r="F568" s="147" t="s">
        <v>888</v>
      </c>
      <c r="I568" s="148"/>
      <c r="J568" s="148"/>
      <c r="M568" s="29"/>
      <c r="N568" s="149"/>
      <c r="X568" s="53"/>
      <c r="AT568" s="14" t="s">
        <v>144</v>
      </c>
      <c r="AU568" s="14" t="s">
        <v>87</v>
      </c>
    </row>
    <row r="569" spans="2:65" s="1" customFormat="1" ht="11.25">
      <c r="B569" s="29"/>
      <c r="D569" s="150" t="s">
        <v>146</v>
      </c>
      <c r="F569" s="151" t="s">
        <v>889</v>
      </c>
      <c r="I569" s="148"/>
      <c r="J569" s="148"/>
      <c r="M569" s="29"/>
      <c r="N569" s="149"/>
      <c r="X569" s="53"/>
      <c r="AT569" s="14" t="s">
        <v>146</v>
      </c>
      <c r="AU569" s="14" t="s">
        <v>87</v>
      </c>
    </row>
    <row r="570" spans="2:65" s="1" customFormat="1" ht="19.5">
      <c r="B570" s="29"/>
      <c r="D570" s="146" t="s">
        <v>159</v>
      </c>
      <c r="F570" s="152" t="s">
        <v>890</v>
      </c>
      <c r="I570" s="148"/>
      <c r="J570" s="148"/>
      <c r="M570" s="29"/>
      <c r="N570" s="149"/>
      <c r="X570" s="53"/>
      <c r="AT570" s="14" t="s">
        <v>159</v>
      </c>
      <c r="AU570" s="14" t="s">
        <v>87</v>
      </c>
    </row>
    <row r="571" spans="2:65" s="12" customFormat="1" ht="11.25">
      <c r="B571" s="153"/>
      <c r="D571" s="146" t="s">
        <v>186</v>
      </c>
      <c r="E571" s="154" t="s">
        <v>1</v>
      </c>
      <c r="F571" s="155" t="s">
        <v>891</v>
      </c>
      <c r="H571" s="156">
        <v>2.04</v>
      </c>
      <c r="I571" s="157"/>
      <c r="J571" s="157"/>
      <c r="M571" s="153"/>
      <c r="N571" s="158"/>
      <c r="X571" s="159"/>
      <c r="AT571" s="154" t="s">
        <v>186</v>
      </c>
      <c r="AU571" s="154" t="s">
        <v>87</v>
      </c>
      <c r="AV571" s="12" t="s">
        <v>87</v>
      </c>
      <c r="AW571" s="12" t="s">
        <v>5</v>
      </c>
      <c r="AX571" s="12" t="s">
        <v>85</v>
      </c>
      <c r="AY571" s="154" t="s">
        <v>135</v>
      </c>
    </row>
    <row r="572" spans="2:65" s="1" customFormat="1" ht="33" customHeight="1">
      <c r="B572" s="29"/>
      <c r="C572" s="132" t="s">
        <v>892</v>
      </c>
      <c r="D572" s="132" t="s">
        <v>137</v>
      </c>
      <c r="E572" s="133" t="s">
        <v>893</v>
      </c>
      <c r="F572" s="134" t="s">
        <v>894</v>
      </c>
      <c r="G572" s="135" t="s">
        <v>255</v>
      </c>
      <c r="H572" s="136">
        <v>121.79</v>
      </c>
      <c r="I572" s="137"/>
      <c r="J572" s="137"/>
      <c r="K572" s="138">
        <f>ROUND(P572*H572,2)</f>
        <v>0</v>
      </c>
      <c r="L572" s="134" t="s">
        <v>141</v>
      </c>
      <c r="M572" s="29"/>
      <c r="N572" s="139" t="s">
        <v>1</v>
      </c>
      <c r="O572" s="140" t="s">
        <v>40</v>
      </c>
      <c r="P572" s="141">
        <f>I572+J572</f>
        <v>0</v>
      </c>
      <c r="Q572" s="141">
        <f>ROUND(I572*H572,2)</f>
        <v>0</v>
      </c>
      <c r="R572" s="141">
        <f>ROUND(J572*H572,2)</f>
        <v>0</v>
      </c>
      <c r="T572" s="142">
        <f>S572*H572</f>
        <v>0</v>
      </c>
      <c r="U572" s="142">
        <v>0</v>
      </c>
      <c r="V572" s="142">
        <f>U572*H572</f>
        <v>0</v>
      </c>
      <c r="W572" s="142">
        <v>0</v>
      </c>
      <c r="X572" s="143">
        <f>W572*H572</f>
        <v>0</v>
      </c>
      <c r="AR572" s="144" t="s">
        <v>142</v>
      </c>
      <c r="AT572" s="144" t="s">
        <v>137</v>
      </c>
      <c r="AU572" s="144" t="s">
        <v>87</v>
      </c>
      <c r="AY572" s="14" t="s">
        <v>135</v>
      </c>
      <c r="BE572" s="145">
        <f>IF(O572="základní",K572,0)</f>
        <v>0</v>
      </c>
      <c r="BF572" s="145">
        <f>IF(O572="snížená",K572,0)</f>
        <v>0</v>
      </c>
      <c r="BG572" s="145">
        <f>IF(O572="zákl. přenesená",K572,0)</f>
        <v>0</v>
      </c>
      <c r="BH572" s="145">
        <f>IF(O572="sníž. přenesená",K572,0)</f>
        <v>0</v>
      </c>
      <c r="BI572" s="145">
        <f>IF(O572="nulová",K572,0)</f>
        <v>0</v>
      </c>
      <c r="BJ572" s="14" t="s">
        <v>85</v>
      </c>
      <c r="BK572" s="145">
        <f>ROUND(P572*H572,2)</f>
        <v>0</v>
      </c>
      <c r="BL572" s="14" t="s">
        <v>142</v>
      </c>
      <c r="BM572" s="144" t="s">
        <v>895</v>
      </c>
    </row>
    <row r="573" spans="2:65" s="1" customFormat="1" ht="29.25">
      <c r="B573" s="29"/>
      <c r="D573" s="146" t="s">
        <v>144</v>
      </c>
      <c r="F573" s="147" t="s">
        <v>896</v>
      </c>
      <c r="I573" s="148"/>
      <c r="J573" s="148"/>
      <c r="M573" s="29"/>
      <c r="N573" s="149"/>
      <c r="X573" s="53"/>
      <c r="AT573" s="14" t="s">
        <v>144</v>
      </c>
      <c r="AU573" s="14" t="s">
        <v>87</v>
      </c>
    </row>
    <row r="574" spans="2:65" s="1" customFormat="1" ht="11.25">
      <c r="B574" s="29"/>
      <c r="D574" s="150" t="s">
        <v>146</v>
      </c>
      <c r="F574" s="151" t="s">
        <v>897</v>
      </c>
      <c r="I574" s="148"/>
      <c r="J574" s="148"/>
      <c r="M574" s="29"/>
      <c r="N574" s="149"/>
      <c r="X574" s="53"/>
      <c r="AT574" s="14" t="s">
        <v>146</v>
      </c>
      <c r="AU574" s="14" t="s">
        <v>87</v>
      </c>
    </row>
    <row r="575" spans="2:65" s="1" customFormat="1" ht="24.2" customHeight="1">
      <c r="B575" s="29"/>
      <c r="C575" s="132" t="s">
        <v>898</v>
      </c>
      <c r="D575" s="132" t="s">
        <v>137</v>
      </c>
      <c r="E575" s="133" t="s">
        <v>899</v>
      </c>
      <c r="F575" s="134" t="s">
        <v>254</v>
      </c>
      <c r="G575" s="135" t="s">
        <v>255</v>
      </c>
      <c r="H575" s="136">
        <v>126.41</v>
      </c>
      <c r="I575" s="137"/>
      <c r="J575" s="137"/>
      <c r="K575" s="138">
        <f>ROUND(P575*H575,2)</f>
        <v>0</v>
      </c>
      <c r="L575" s="134" t="s">
        <v>141</v>
      </c>
      <c r="M575" s="29"/>
      <c r="N575" s="139" t="s">
        <v>1</v>
      </c>
      <c r="O575" s="140" t="s">
        <v>40</v>
      </c>
      <c r="P575" s="141">
        <f>I575+J575</f>
        <v>0</v>
      </c>
      <c r="Q575" s="141">
        <f>ROUND(I575*H575,2)</f>
        <v>0</v>
      </c>
      <c r="R575" s="141">
        <f>ROUND(J575*H575,2)</f>
        <v>0</v>
      </c>
      <c r="T575" s="142">
        <f>S575*H575</f>
        <v>0</v>
      </c>
      <c r="U575" s="142">
        <v>0</v>
      </c>
      <c r="V575" s="142">
        <f>U575*H575</f>
        <v>0</v>
      </c>
      <c r="W575" s="142">
        <v>0</v>
      </c>
      <c r="X575" s="143">
        <f>W575*H575</f>
        <v>0</v>
      </c>
      <c r="AR575" s="144" t="s">
        <v>142</v>
      </c>
      <c r="AT575" s="144" t="s">
        <v>137</v>
      </c>
      <c r="AU575" s="144" t="s">
        <v>87</v>
      </c>
      <c r="AY575" s="14" t="s">
        <v>135</v>
      </c>
      <c r="BE575" s="145">
        <f>IF(O575="základní",K575,0)</f>
        <v>0</v>
      </c>
      <c r="BF575" s="145">
        <f>IF(O575="snížená",K575,0)</f>
        <v>0</v>
      </c>
      <c r="BG575" s="145">
        <f>IF(O575="zákl. přenesená",K575,0)</f>
        <v>0</v>
      </c>
      <c r="BH575" s="145">
        <f>IF(O575="sníž. přenesená",K575,0)</f>
        <v>0</v>
      </c>
      <c r="BI575" s="145">
        <f>IF(O575="nulová",K575,0)</f>
        <v>0</v>
      </c>
      <c r="BJ575" s="14" t="s">
        <v>85</v>
      </c>
      <c r="BK575" s="145">
        <f>ROUND(P575*H575,2)</f>
        <v>0</v>
      </c>
      <c r="BL575" s="14" t="s">
        <v>142</v>
      </c>
      <c r="BM575" s="144" t="s">
        <v>900</v>
      </c>
    </row>
    <row r="576" spans="2:65" s="1" customFormat="1" ht="29.25">
      <c r="B576" s="29"/>
      <c r="D576" s="146" t="s">
        <v>144</v>
      </c>
      <c r="F576" s="147" t="s">
        <v>257</v>
      </c>
      <c r="I576" s="148"/>
      <c r="J576" s="148"/>
      <c r="M576" s="29"/>
      <c r="N576" s="149"/>
      <c r="X576" s="53"/>
      <c r="AT576" s="14" t="s">
        <v>144</v>
      </c>
      <c r="AU576" s="14" t="s">
        <v>87</v>
      </c>
    </row>
    <row r="577" spans="2:65" s="1" customFormat="1" ht="11.25">
      <c r="B577" s="29"/>
      <c r="D577" s="150" t="s">
        <v>146</v>
      </c>
      <c r="F577" s="151" t="s">
        <v>901</v>
      </c>
      <c r="I577" s="148"/>
      <c r="J577" s="148"/>
      <c r="M577" s="29"/>
      <c r="N577" s="149"/>
      <c r="X577" s="53"/>
      <c r="AT577" s="14" t="s">
        <v>146</v>
      </c>
      <c r="AU577" s="14" t="s">
        <v>87</v>
      </c>
    </row>
    <row r="578" spans="2:65" s="11" customFormat="1" ht="22.9" customHeight="1">
      <c r="B578" s="119"/>
      <c r="D578" s="120" t="s">
        <v>76</v>
      </c>
      <c r="E578" s="130" t="s">
        <v>902</v>
      </c>
      <c r="F578" s="130" t="s">
        <v>903</v>
      </c>
      <c r="I578" s="122"/>
      <c r="J578" s="122"/>
      <c r="K578" s="131">
        <f>BK578</f>
        <v>0</v>
      </c>
      <c r="M578" s="119"/>
      <c r="N578" s="124"/>
      <c r="Q578" s="125">
        <f>SUM(Q579:Q581)</f>
        <v>0</v>
      </c>
      <c r="R578" s="125">
        <f>SUM(R579:R581)</f>
        <v>0</v>
      </c>
      <c r="T578" s="126">
        <f>SUM(T579:T581)</f>
        <v>0</v>
      </c>
      <c r="V578" s="126">
        <f>SUM(V579:V581)</f>
        <v>0</v>
      </c>
      <c r="X578" s="127">
        <f>SUM(X579:X581)</f>
        <v>0</v>
      </c>
      <c r="AR578" s="120" t="s">
        <v>85</v>
      </c>
      <c r="AT578" s="128" t="s">
        <v>76</v>
      </c>
      <c r="AU578" s="128" t="s">
        <v>85</v>
      </c>
      <c r="AY578" s="120" t="s">
        <v>135</v>
      </c>
      <c r="BK578" s="129">
        <f>SUM(BK579:BK581)</f>
        <v>0</v>
      </c>
    </row>
    <row r="579" spans="2:65" s="1" customFormat="1" ht="33" customHeight="1">
      <c r="B579" s="29"/>
      <c r="C579" s="132" t="s">
        <v>904</v>
      </c>
      <c r="D579" s="132" t="s">
        <v>137</v>
      </c>
      <c r="E579" s="133" t="s">
        <v>905</v>
      </c>
      <c r="F579" s="134" t="s">
        <v>906</v>
      </c>
      <c r="G579" s="135" t="s">
        <v>255</v>
      </c>
      <c r="H579" s="136">
        <v>293.29300000000001</v>
      </c>
      <c r="I579" s="137"/>
      <c r="J579" s="137"/>
      <c r="K579" s="138">
        <f>ROUND(P579*H579,2)</f>
        <v>0</v>
      </c>
      <c r="L579" s="134" t="s">
        <v>141</v>
      </c>
      <c r="M579" s="29"/>
      <c r="N579" s="139" t="s">
        <v>1</v>
      </c>
      <c r="O579" s="140" t="s">
        <v>40</v>
      </c>
      <c r="P579" s="141">
        <f>I579+J579</f>
        <v>0</v>
      </c>
      <c r="Q579" s="141">
        <f>ROUND(I579*H579,2)</f>
        <v>0</v>
      </c>
      <c r="R579" s="141">
        <f>ROUND(J579*H579,2)</f>
        <v>0</v>
      </c>
      <c r="T579" s="142">
        <f>S579*H579</f>
        <v>0</v>
      </c>
      <c r="U579" s="142">
        <v>0</v>
      </c>
      <c r="V579" s="142">
        <f>U579*H579</f>
        <v>0</v>
      </c>
      <c r="W579" s="142">
        <v>0</v>
      </c>
      <c r="X579" s="143">
        <f>W579*H579</f>
        <v>0</v>
      </c>
      <c r="AR579" s="144" t="s">
        <v>142</v>
      </c>
      <c r="AT579" s="144" t="s">
        <v>137</v>
      </c>
      <c r="AU579" s="144" t="s">
        <v>87</v>
      </c>
      <c r="AY579" s="14" t="s">
        <v>135</v>
      </c>
      <c r="BE579" s="145">
        <f>IF(O579="základní",K579,0)</f>
        <v>0</v>
      </c>
      <c r="BF579" s="145">
        <f>IF(O579="snížená",K579,0)</f>
        <v>0</v>
      </c>
      <c r="BG579" s="145">
        <f>IF(O579="zákl. přenesená",K579,0)</f>
        <v>0</v>
      </c>
      <c r="BH579" s="145">
        <f>IF(O579="sníž. přenesená",K579,0)</f>
        <v>0</v>
      </c>
      <c r="BI579" s="145">
        <f>IF(O579="nulová",K579,0)</f>
        <v>0</v>
      </c>
      <c r="BJ579" s="14" t="s">
        <v>85</v>
      </c>
      <c r="BK579" s="145">
        <f>ROUND(P579*H579,2)</f>
        <v>0</v>
      </c>
      <c r="BL579" s="14" t="s">
        <v>142</v>
      </c>
      <c r="BM579" s="144" t="s">
        <v>907</v>
      </c>
    </row>
    <row r="580" spans="2:65" s="1" customFormat="1" ht="29.25">
      <c r="B580" s="29"/>
      <c r="D580" s="146" t="s">
        <v>144</v>
      </c>
      <c r="F580" s="147" t="s">
        <v>908</v>
      </c>
      <c r="I580" s="148"/>
      <c r="J580" s="148"/>
      <c r="M580" s="29"/>
      <c r="N580" s="149"/>
      <c r="X580" s="53"/>
      <c r="AT580" s="14" t="s">
        <v>144</v>
      </c>
      <c r="AU580" s="14" t="s">
        <v>87</v>
      </c>
    </row>
    <row r="581" spans="2:65" s="1" customFormat="1" ht="11.25">
      <c r="B581" s="29"/>
      <c r="D581" s="150" t="s">
        <v>146</v>
      </c>
      <c r="F581" s="151" t="s">
        <v>909</v>
      </c>
      <c r="I581" s="148"/>
      <c r="J581" s="148"/>
      <c r="M581" s="29"/>
      <c r="N581" s="170"/>
      <c r="O581" s="171"/>
      <c r="P581" s="171"/>
      <c r="Q581" s="171"/>
      <c r="R581" s="171"/>
      <c r="S581" s="171"/>
      <c r="T581" s="171"/>
      <c r="U581" s="171"/>
      <c r="V581" s="171"/>
      <c r="W581" s="171"/>
      <c r="X581" s="172"/>
      <c r="AT581" s="14" t="s">
        <v>146</v>
      </c>
      <c r="AU581" s="14" t="s">
        <v>87</v>
      </c>
    </row>
    <row r="582" spans="2:65" s="1" customFormat="1" ht="6.95" customHeight="1">
      <c r="B582" s="41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29"/>
    </row>
  </sheetData>
  <sheetProtection algorithmName="SHA-512" hashValue="3swVezcDh701wbNmMMUy8qHcmXhfOzuu9GASqEd9/+9nUUMP+kDhN/eSGnNuNDL/aDpYtXxNSvNUsyoYQsa9eA==" saltValue="+r++OKIVyF1H2bjFiH+yowrjx9BbMXuxzduj2+VO843p4er5lk/Y/tYg18TvF1SYDNx2sRWLuJaqi39VL749rg==" spinCount="100000" sheet="1" objects="1" scenarios="1" formatColumns="0" formatRows="0" autoFilter="0"/>
  <autoFilter ref="C125:L581" xr:uid="{00000000-0009-0000-0000-000001000000}"/>
  <mergeCells count="9">
    <mergeCell ref="E87:H87"/>
    <mergeCell ref="E116:H116"/>
    <mergeCell ref="E118:H118"/>
    <mergeCell ref="M2:Z2"/>
    <mergeCell ref="E7:H7"/>
    <mergeCell ref="E9:H9"/>
    <mergeCell ref="E18:H18"/>
    <mergeCell ref="E27:H27"/>
    <mergeCell ref="E85:H85"/>
  </mergeCells>
  <hyperlinks>
    <hyperlink ref="F131" r:id="rId1" xr:uid="{00000000-0004-0000-0100-000000000000}"/>
    <hyperlink ref="F134" r:id="rId2" xr:uid="{00000000-0004-0000-0100-000001000000}"/>
    <hyperlink ref="F137" r:id="rId3" xr:uid="{00000000-0004-0000-0100-000002000000}"/>
    <hyperlink ref="F141" r:id="rId4" xr:uid="{00000000-0004-0000-0100-000003000000}"/>
    <hyperlink ref="F145" r:id="rId5" xr:uid="{00000000-0004-0000-0100-000004000000}"/>
    <hyperlink ref="F148" r:id="rId6" xr:uid="{00000000-0004-0000-0100-000005000000}"/>
    <hyperlink ref="F159" r:id="rId7" xr:uid="{00000000-0004-0000-0100-000006000000}"/>
    <hyperlink ref="F164" r:id="rId8" xr:uid="{00000000-0004-0000-0100-000007000000}"/>
    <hyperlink ref="F169" r:id="rId9" xr:uid="{00000000-0004-0000-0100-000008000000}"/>
    <hyperlink ref="F175" r:id="rId10" xr:uid="{00000000-0004-0000-0100-000009000000}"/>
    <hyperlink ref="F180" r:id="rId11" xr:uid="{00000000-0004-0000-0100-00000A000000}"/>
    <hyperlink ref="F188" r:id="rId12" xr:uid="{00000000-0004-0000-0100-00000B000000}"/>
    <hyperlink ref="F191" r:id="rId13" xr:uid="{00000000-0004-0000-0100-00000C000000}"/>
    <hyperlink ref="F201" r:id="rId14" xr:uid="{00000000-0004-0000-0100-00000D000000}"/>
    <hyperlink ref="F204" r:id="rId15" xr:uid="{00000000-0004-0000-0100-00000E000000}"/>
    <hyperlink ref="F214" r:id="rId16" xr:uid="{00000000-0004-0000-0100-00000F000000}"/>
    <hyperlink ref="F217" r:id="rId17" xr:uid="{00000000-0004-0000-0100-000010000000}"/>
    <hyperlink ref="F233" r:id="rId18" xr:uid="{00000000-0004-0000-0100-000011000000}"/>
    <hyperlink ref="F239" r:id="rId19" xr:uid="{00000000-0004-0000-0100-000012000000}"/>
    <hyperlink ref="F244" r:id="rId20" xr:uid="{00000000-0004-0000-0100-000013000000}"/>
    <hyperlink ref="F248" r:id="rId21" xr:uid="{00000000-0004-0000-0100-000014000000}"/>
    <hyperlink ref="F253" r:id="rId22" xr:uid="{00000000-0004-0000-0100-000015000000}"/>
    <hyperlink ref="F260" r:id="rId23" xr:uid="{00000000-0004-0000-0100-000016000000}"/>
    <hyperlink ref="F264" r:id="rId24" xr:uid="{00000000-0004-0000-0100-000017000000}"/>
    <hyperlink ref="F268" r:id="rId25" xr:uid="{00000000-0004-0000-0100-000018000000}"/>
    <hyperlink ref="F272" r:id="rId26" xr:uid="{00000000-0004-0000-0100-000019000000}"/>
    <hyperlink ref="F276" r:id="rId27" xr:uid="{00000000-0004-0000-0100-00001A000000}"/>
    <hyperlink ref="F280" r:id="rId28" xr:uid="{00000000-0004-0000-0100-00001B000000}"/>
    <hyperlink ref="F284" r:id="rId29" xr:uid="{00000000-0004-0000-0100-00001C000000}"/>
    <hyperlink ref="F287" r:id="rId30" xr:uid="{00000000-0004-0000-0100-00001D000000}"/>
    <hyperlink ref="F291" r:id="rId31" xr:uid="{00000000-0004-0000-0100-00001E000000}"/>
    <hyperlink ref="F295" r:id="rId32" xr:uid="{00000000-0004-0000-0100-00001F000000}"/>
    <hyperlink ref="F299" r:id="rId33" xr:uid="{00000000-0004-0000-0100-000020000000}"/>
    <hyperlink ref="F303" r:id="rId34" xr:uid="{00000000-0004-0000-0100-000021000000}"/>
    <hyperlink ref="F307" r:id="rId35" xr:uid="{00000000-0004-0000-0100-000022000000}"/>
    <hyperlink ref="F311" r:id="rId36" xr:uid="{00000000-0004-0000-0100-000023000000}"/>
    <hyperlink ref="F315" r:id="rId37" xr:uid="{00000000-0004-0000-0100-000024000000}"/>
    <hyperlink ref="F319" r:id="rId38" xr:uid="{00000000-0004-0000-0100-000025000000}"/>
    <hyperlink ref="F323" r:id="rId39" xr:uid="{00000000-0004-0000-0100-000026000000}"/>
    <hyperlink ref="F346" r:id="rId40" xr:uid="{00000000-0004-0000-0100-000027000000}"/>
    <hyperlink ref="F353" r:id="rId41" xr:uid="{00000000-0004-0000-0100-000028000000}"/>
    <hyperlink ref="F357" r:id="rId42" xr:uid="{00000000-0004-0000-0100-000029000000}"/>
    <hyperlink ref="F361" r:id="rId43" xr:uid="{00000000-0004-0000-0100-00002A000000}"/>
    <hyperlink ref="F364" r:id="rId44" xr:uid="{00000000-0004-0000-0100-00002B000000}"/>
    <hyperlink ref="F368" r:id="rId45" xr:uid="{00000000-0004-0000-0100-00002C000000}"/>
    <hyperlink ref="F372" r:id="rId46" xr:uid="{00000000-0004-0000-0100-00002D000000}"/>
    <hyperlink ref="F376" r:id="rId47" xr:uid="{00000000-0004-0000-0100-00002E000000}"/>
    <hyperlink ref="F380" r:id="rId48" xr:uid="{00000000-0004-0000-0100-00002F000000}"/>
    <hyperlink ref="F384" r:id="rId49" xr:uid="{00000000-0004-0000-0100-000030000000}"/>
    <hyperlink ref="F387" r:id="rId50" xr:uid="{00000000-0004-0000-0100-000031000000}"/>
    <hyperlink ref="F390" r:id="rId51" xr:uid="{00000000-0004-0000-0100-000032000000}"/>
    <hyperlink ref="F394" r:id="rId52" xr:uid="{00000000-0004-0000-0100-000033000000}"/>
    <hyperlink ref="F398" r:id="rId53" xr:uid="{00000000-0004-0000-0100-000034000000}"/>
    <hyperlink ref="F402" r:id="rId54" xr:uid="{00000000-0004-0000-0100-000035000000}"/>
    <hyperlink ref="F407" r:id="rId55" xr:uid="{00000000-0004-0000-0100-000036000000}"/>
    <hyperlink ref="F410" r:id="rId56" xr:uid="{00000000-0004-0000-0100-000037000000}"/>
    <hyperlink ref="F437" r:id="rId57" xr:uid="{00000000-0004-0000-0100-000038000000}"/>
    <hyperlink ref="F441" r:id="rId58" xr:uid="{00000000-0004-0000-0100-000039000000}"/>
    <hyperlink ref="F445" r:id="rId59" xr:uid="{00000000-0004-0000-0100-00003A000000}"/>
    <hyperlink ref="F449" r:id="rId60" xr:uid="{00000000-0004-0000-0100-00003B000000}"/>
    <hyperlink ref="F485" r:id="rId61" xr:uid="{00000000-0004-0000-0100-00003C000000}"/>
    <hyperlink ref="F490" r:id="rId62" xr:uid="{00000000-0004-0000-0100-00003D000000}"/>
    <hyperlink ref="F502" r:id="rId63" xr:uid="{00000000-0004-0000-0100-00003E000000}"/>
    <hyperlink ref="F518" r:id="rId64" xr:uid="{00000000-0004-0000-0100-00003F000000}"/>
    <hyperlink ref="F536" r:id="rId65" xr:uid="{00000000-0004-0000-0100-000040000000}"/>
    <hyperlink ref="F540" r:id="rId66" xr:uid="{00000000-0004-0000-0100-000041000000}"/>
    <hyperlink ref="F545" r:id="rId67" xr:uid="{00000000-0004-0000-0100-000042000000}"/>
    <hyperlink ref="F550" r:id="rId68" xr:uid="{00000000-0004-0000-0100-000043000000}"/>
    <hyperlink ref="F555" r:id="rId69" xr:uid="{00000000-0004-0000-0100-000044000000}"/>
    <hyperlink ref="F560" r:id="rId70" xr:uid="{00000000-0004-0000-0100-000045000000}"/>
    <hyperlink ref="F565" r:id="rId71" xr:uid="{00000000-0004-0000-0100-000046000000}"/>
    <hyperlink ref="F569" r:id="rId72" xr:uid="{00000000-0004-0000-0100-000047000000}"/>
    <hyperlink ref="F574" r:id="rId73" xr:uid="{00000000-0004-0000-0100-000048000000}"/>
    <hyperlink ref="F577" r:id="rId74" xr:uid="{00000000-0004-0000-0100-000049000000}"/>
    <hyperlink ref="F581" r:id="rId75" xr:uid="{00000000-0004-0000-0100-00004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T2" s="14" t="s">
        <v>93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87</v>
      </c>
    </row>
    <row r="4" spans="2:46" ht="24.95" customHeight="1">
      <c r="B4" s="17"/>
      <c r="D4" s="18" t="s">
        <v>94</v>
      </c>
      <c r="M4" s="17"/>
      <c r="N4" s="86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26.25" customHeight="1">
      <c r="B7" s="17"/>
      <c r="E7" s="211" t="str">
        <f>'Rekapitulace stavby'!K6</f>
        <v>Vítkov, Plánská ulice, místo pro přecházení na křižovatce silnice II/198 a MK 153b</v>
      </c>
      <c r="F7" s="212"/>
      <c r="G7" s="212"/>
      <c r="H7" s="212"/>
      <c r="M7" s="17"/>
    </row>
    <row r="8" spans="2:46" s="1" customFormat="1" ht="12" customHeight="1">
      <c r="B8" s="29"/>
      <c r="D8" s="24" t="s">
        <v>95</v>
      </c>
      <c r="M8" s="29"/>
    </row>
    <row r="9" spans="2:46" s="1" customFormat="1" ht="16.5" customHeight="1">
      <c r="B9" s="29"/>
      <c r="E9" s="192" t="s">
        <v>941</v>
      </c>
      <c r="F9" s="213"/>
      <c r="G9" s="213"/>
      <c r="H9" s="213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M11" s="29"/>
    </row>
    <row r="12" spans="2:46" s="1" customFormat="1" ht="12" customHeight="1">
      <c r="B12" s="29"/>
      <c r="D12" s="24" t="s">
        <v>21</v>
      </c>
      <c r="F12" s="22" t="s">
        <v>942</v>
      </c>
      <c r="I12" s="24" t="s">
        <v>22</v>
      </c>
      <c r="J12" s="49" t="str">
        <f>'Rekapitulace stavby'!AN8</f>
        <v>5. 6. 2023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M14" s="29"/>
    </row>
    <row r="15" spans="2:46" s="1" customFormat="1" ht="18" customHeight="1">
      <c r="B15" s="29"/>
      <c r="E15" s="22" t="str">
        <f>IF('Rekapitulace stavby'!E11="","",'Rekapitulace stavby'!E11)</f>
        <v>Město Tachov</v>
      </c>
      <c r="I15" s="24" t="s">
        <v>27</v>
      </c>
      <c r="J15" s="22" t="str">
        <f>IF('Rekapitulace stavby'!AN11="","",'Rekapitulace stavby'!AN11)</f>
        <v/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14" t="str">
        <f>'Rekapitulace stavby'!E14</f>
        <v>Vyplň údaj</v>
      </c>
      <c r="F18" s="176"/>
      <c r="G18" s="176"/>
      <c r="H18" s="176"/>
      <c r="I18" s="24" t="s">
        <v>27</v>
      </c>
      <c r="J18" s="25" t="str">
        <f>'Rekapitulace stavby'!AN14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30</v>
      </c>
      <c r="I20" s="24" t="s">
        <v>25</v>
      </c>
      <c r="J20" s="22" t="str">
        <f>IF('Rekapitulace stavby'!AN16="","",'Rekapitulace stavby'!AN16)</f>
        <v/>
      </c>
      <c r="M20" s="29"/>
    </row>
    <row r="21" spans="2:13" s="1" customFormat="1" ht="18" customHeight="1">
      <c r="B21" s="29"/>
      <c r="E21" s="22" t="str">
        <f>IF('Rekapitulace stavby'!E17="","",'Rekapitulace stavby'!E17)</f>
        <v>Ing. Václav Lacyk</v>
      </c>
      <c r="I21" s="24" t="s">
        <v>27</v>
      </c>
      <c r="J21" s="22" t="str">
        <f>IF('Rekapitulace stavby'!AN17="","",'Rekapitulace stavby'!AN17)</f>
        <v/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32</v>
      </c>
      <c r="I23" s="24" t="s">
        <v>25</v>
      </c>
      <c r="J23" s="22" t="s">
        <v>1</v>
      </c>
      <c r="M23" s="29"/>
    </row>
    <row r="24" spans="2:13" s="1" customFormat="1" ht="18" customHeight="1">
      <c r="B24" s="29"/>
      <c r="E24" s="22" t="s">
        <v>943</v>
      </c>
      <c r="I24" s="24" t="s">
        <v>27</v>
      </c>
      <c r="J24" s="22" t="s">
        <v>1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34</v>
      </c>
      <c r="M26" s="29"/>
    </row>
    <row r="27" spans="2:13" s="7" customFormat="1" ht="155.25" customHeight="1">
      <c r="B27" s="87"/>
      <c r="E27" s="181" t="s">
        <v>944</v>
      </c>
      <c r="F27" s="181"/>
      <c r="G27" s="181"/>
      <c r="H27" s="181"/>
      <c r="M27" s="87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50"/>
      <c r="M29" s="29"/>
    </row>
    <row r="30" spans="2:13" s="1" customFormat="1" ht="12.75">
      <c r="B30" s="29"/>
      <c r="E30" s="24" t="s">
        <v>97</v>
      </c>
      <c r="K30" s="88">
        <f>I96</f>
        <v>0</v>
      </c>
      <c r="M30" s="29"/>
    </row>
    <row r="31" spans="2:13" s="1" customFormat="1" ht="12.75">
      <c r="B31" s="29"/>
      <c r="E31" s="24" t="s">
        <v>98</v>
      </c>
      <c r="K31" s="88">
        <f>J96</f>
        <v>0</v>
      </c>
      <c r="M31" s="29"/>
    </row>
    <row r="32" spans="2:13" s="1" customFormat="1" ht="25.35" customHeight="1">
      <c r="B32" s="29"/>
      <c r="D32" s="89" t="s">
        <v>35</v>
      </c>
      <c r="K32" s="63">
        <f>ROUND(K120, 2)</f>
        <v>0</v>
      </c>
      <c r="M32" s="29"/>
    </row>
    <row r="33" spans="2:13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50"/>
      <c r="M33" s="29"/>
    </row>
    <row r="34" spans="2:13" s="1" customFormat="1" ht="14.45" customHeight="1">
      <c r="B34" s="29"/>
      <c r="F34" s="32" t="s">
        <v>37</v>
      </c>
      <c r="I34" s="32" t="s">
        <v>36</v>
      </c>
      <c r="K34" s="32" t="s">
        <v>38</v>
      </c>
      <c r="M34" s="29"/>
    </row>
    <row r="35" spans="2:13" s="1" customFormat="1" ht="14.45" customHeight="1">
      <c r="B35" s="29"/>
      <c r="D35" s="52" t="s">
        <v>39</v>
      </c>
      <c r="E35" s="24" t="s">
        <v>40</v>
      </c>
      <c r="F35" s="88">
        <f>ROUND((SUM(BE120:BE284)),  2)</f>
        <v>0</v>
      </c>
      <c r="I35" s="90">
        <v>0.21</v>
      </c>
      <c r="K35" s="88">
        <f>ROUND(((SUM(BE120:BE284))*I35),  2)</f>
        <v>0</v>
      </c>
      <c r="M35" s="29"/>
    </row>
    <row r="36" spans="2:13" s="1" customFormat="1" ht="14.45" customHeight="1">
      <c r="B36" s="29"/>
      <c r="E36" s="24" t="s">
        <v>41</v>
      </c>
      <c r="F36" s="88">
        <f>ROUND((SUM(BF120:BF284)),  2)</f>
        <v>0</v>
      </c>
      <c r="I36" s="90">
        <v>0.15</v>
      </c>
      <c r="K36" s="88">
        <f>ROUND(((SUM(BF120:BF284))*I36),  2)</f>
        <v>0</v>
      </c>
      <c r="M36" s="29"/>
    </row>
    <row r="37" spans="2:13" s="1" customFormat="1" ht="14.45" hidden="1" customHeight="1">
      <c r="B37" s="29"/>
      <c r="E37" s="24" t="s">
        <v>42</v>
      </c>
      <c r="F37" s="88">
        <f>ROUND((SUM(BG120:BG284)),  2)</f>
        <v>0</v>
      </c>
      <c r="I37" s="90">
        <v>0.21</v>
      </c>
      <c r="K37" s="88">
        <f>0</f>
        <v>0</v>
      </c>
      <c r="M37" s="29"/>
    </row>
    <row r="38" spans="2:13" s="1" customFormat="1" ht="14.45" hidden="1" customHeight="1">
      <c r="B38" s="29"/>
      <c r="E38" s="24" t="s">
        <v>43</v>
      </c>
      <c r="F38" s="88">
        <f>ROUND((SUM(BH120:BH284)),  2)</f>
        <v>0</v>
      </c>
      <c r="I38" s="90">
        <v>0.15</v>
      </c>
      <c r="K38" s="88">
        <f>0</f>
        <v>0</v>
      </c>
      <c r="M38" s="29"/>
    </row>
    <row r="39" spans="2:13" s="1" customFormat="1" ht="14.45" hidden="1" customHeight="1">
      <c r="B39" s="29"/>
      <c r="E39" s="24" t="s">
        <v>44</v>
      </c>
      <c r="F39" s="88">
        <f>ROUND((SUM(BI120:BI284)),  2)</f>
        <v>0</v>
      </c>
      <c r="I39" s="90">
        <v>0</v>
      </c>
      <c r="K39" s="88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91"/>
      <c r="D41" s="92" t="s">
        <v>45</v>
      </c>
      <c r="E41" s="54"/>
      <c r="F41" s="54"/>
      <c r="G41" s="93" t="s">
        <v>46</v>
      </c>
      <c r="H41" s="94" t="s">
        <v>47</v>
      </c>
      <c r="I41" s="54"/>
      <c r="J41" s="54"/>
      <c r="K41" s="95">
        <f>SUM(K32:K39)</f>
        <v>0</v>
      </c>
      <c r="L41" s="96"/>
      <c r="M41" s="29"/>
    </row>
    <row r="42" spans="2:13" s="1" customFormat="1" ht="14.45" customHeight="1">
      <c r="B42" s="29"/>
      <c r="M42" s="29"/>
    </row>
    <row r="43" spans="2:13" ht="14.45" customHeight="1">
      <c r="B43" s="17"/>
      <c r="M43" s="17"/>
    </row>
    <row r="44" spans="2:13" ht="14.45" customHeight="1">
      <c r="B44" s="17"/>
      <c r="M44" s="17"/>
    </row>
    <row r="45" spans="2:13" ht="14.45" customHeight="1">
      <c r="B45" s="17"/>
      <c r="M45" s="17"/>
    </row>
    <row r="46" spans="2:13" ht="14.45" customHeight="1">
      <c r="B46" s="17"/>
      <c r="M46" s="17"/>
    </row>
    <row r="47" spans="2:13" ht="14.45" customHeight="1">
      <c r="B47" s="17"/>
      <c r="M47" s="17"/>
    </row>
    <row r="48" spans="2:13" ht="14.45" customHeight="1">
      <c r="B48" s="17"/>
      <c r="M48" s="17"/>
    </row>
    <row r="49" spans="2:13" ht="14.45" customHeight="1">
      <c r="B49" s="17"/>
      <c r="M49" s="17"/>
    </row>
    <row r="50" spans="2:13" s="1" customFormat="1" ht="14.45" customHeight="1">
      <c r="B50" s="29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9"/>
      <c r="M50" s="29"/>
    </row>
    <row r="51" spans="2:13" ht="11.25">
      <c r="B51" s="17"/>
      <c r="M51" s="17"/>
    </row>
    <row r="52" spans="2:13" ht="11.25">
      <c r="B52" s="17"/>
      <c r="M52" s="17"/>
    </row>
    <row r="53" spans="2:13" ht="11.25">
      <c r="B53" s="17"/>
      <c r="M53" s="17"/>
    </row>
    <row r="54" spans="2:13" ht="11.25">
      <c r="B54" s="17"/>
      <c r="M54" s="17"/>
    </row>
    <row r="55" spans="2:13" ht="11.25">
      <c r="B55" s="17"/>
      <c r="M55" s="17"/>
    </row>
    <row r="56" spans="2:13" ht="11.25">
      <c r="B56" s="17"/>
      <c r="M56" s="17"/>
    </row>
    <row r="57" spans="2:13" ht="11.25">
      <c r="B57" s="17"/>
      <c r="M57" s="17"/>
    </row>
    <row r="58" spans="2:13" ht="11.25">
      <c r="B58" s="17"/>
      <c r="M58" s="17"/>
    </row>
    <row r="59" spans="2:13" ht="11.25">
      <c r="B59" s="17"/>
      <c r="M59" s="17"/>
    </row>
    <row r="60" spans="2:13" ht="11.25">
      <c r="B60" s="17"/>
      <c r="M60" s="17"/>
    </row>
    <row r="61" spans="2:13" s="1" customFormat="1" ht="12.75">
      <c r="B61" s="29"/>
      <c r="D61" s="40" t="s">
        <v>50</v>
      </c>
      <c r="E61" s="31"/>
      <c r="F61" s="97" t="s">
        <v>51</v>
      </c>
      <c r="G61" s="40" t="s">
        <v>50</v>
      </c>
      <c r="H61" s="31"/>
      <c r="I61" s="31"/>
      <c r="J61" s="98" t="s">
        <v>51</v>
      </c>
      <c r="K61" s="31"/>
      <c r="L61" s="31"/>
      <c r="M61" s="29"/>
    </row>
    <row r="62" spans="2:13" ht="11.25">
      <c r="B62" s="17"/>
      <c r="M62" s="17"/>
    </row>
    <row r="63" spans="2:13" ht="11.25">
      <c r="B63" s="17"/>
      <c r="M63" s="17"/>
    </row>
    <row r="64" spans="2:13" ht="11.25">
      <c r="B64" s="17"/>
      <c r="M64" s="17"/>
    </row>
    <row r="65" spans="2:13" s="1" customFormat="1" ht="12.75">
      <c r="B65" s="29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9"/>
      <c r="M65" s="29"/>
    </row>
    <row r="66" spans="2:13" ht="11.25">
      <c r="B66" s="17"/>
      <c r="M66" s="17"/>
    </row>
    <row r="67" spans="2:13" ht="11.25">
      <c r="B67" s="17"/>
      <c r="M67" s="17"/>
    </row>
    <row r="68" spans="2:13" ht="11.25">
      <c r="B68" s="17"/>
      <c r="M68" s="17"/>
    </row>
    <row r="69" spans="2:13" ht="11.25">
      <c r="B69" s="17"/>
      <c r="M69" s="17"/>
    </row>
    <row r="70" spans="2:13" ht="11.25">
      <c r="B70" s="17"/>
      <c r="M70" s="17"/>
    </row>
    <row r="71" spans="2:13" ht="11.25">
      <c r="B71" s="17"/>
      <c r="M71" s="17"/>
    </row>
    <row r="72" spans="2:13" ht="11.25">
      <c r="B72" s="17"/>
      <c r="M72" s="17"/>
    </row>
    <row r="73" spans="2:13" ht="11.25">
      <c r="B73" s="17"/>
      <c r="M73" s="17"/>
    </row>
    <row r="74" spans="2:13" ht="11.25">
      <c r="B74" s="17"/>
      <c r="M74" s="17"/>
    </row>
    <row r="75" spans="2:13" ht="11.25">
      <c r="B75" s="17"/>
      <c r="M75" s="17"/>
    </row>
    <row r="76" spans="2:13" s="1" customFormat="1" ht="12.75">
      <c r="B76" s="29"/>
      <c r="D76" s="40" t="s">
        <v>50</v>
      </c>
      <c r="E76" s="31"/>
      <c r="F76" s="97" t="s">
        <v>51</v>
      </c>
      <c r="G76" s="40" t="s">
        <v>50</v>
      </c>
      <c r="H76" s="31"/>
      <c r="I76" s="31"/>
      <c r="J76" s="98" t="s">
        <v>51</v>
      </c>
      <c r="K76" s="31"/>
      <c r="L76" s="31"/>
      <c r="M76" s="29"/>
    </row>
    <row r="77" spans="2:13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9"/>
    </row>
    <row r="82" spans="2:47" s="1" customFormat="1" ht="24.95" customHeight="1">
      <c r="B82" s="29"/>
      <c r="C82" s="18" t="s">
        <v>99</v>
      </c>
      <c r="M82" s="29"/>
    </row>
    <row r="83" spans="2:47" s="1" customFormat="1" ht="6.95" customHeight="1">
      <c r="B83" s="29"/>
      <c r="M83" s="29"/>
    </row>
    <row r="84" spans="2:47" s="1" customFormat="1" ht="12" customHeight="1">
      <c r="B84" s="29"/>
      <c r="C84" s="24" t="s">
        <v>17</v>
      </c>
      <c r="M84" s="29"/>
    </row>
    <row r="85" spans="2:47" s="1" customFormat="1" ht="26.25" customHeight="1">
      <c r="B85" s="29"/>
      <c r="E85" s="211" t="str">
        <f>E7</f>
        <v>Vítkov, Plánská ulice, místo pro přecházení na křižovatce silnice II/198 a MK 153b</v>
      </c>
      <c r="F85" s="212"/>
      <c r="G85" s="212"/>
      <c r="H85" s="212"/>
      <c r="M85" s="29"/>
    </row>
    <row r="86" spans="2:47" s="1" customFormat="1" ht="12" customHeight="1">
      <c r="B86" s="29"/>
      <c r="C86" s="24" t="s">
        <v>95</v>
      </c>
      <c r="M86" s="29"/>
    </row>
    <row r="87" spans="2:47" s="1" customFormat="1" ht="16.5" customHeight="1">
      <c r="B87" s="29"/>
      <c r="E87" s="192" t="str">
        <f>E9</f>
        <v>SO 401 - Veřejné osvětlení</v>
      </c>
      <c r="F87" s="213"/>
      <c r="G87" s="213"/>
      <c r="H87" s="213"/>
      <c r="M87" s="29"/>
    </row>
    <row r="88" spans="2:47" s="1" customFormat="1" ht="6.95" customHeight="1">
      <c r="B88" s="29"/>
      <c r="M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24" t="s">
        <v>22</v>
      </c>
      <c r="J89" s="49" t="str">
        <f>IF(J12="","",J12)</f>
        <v>5. 6. 2023</v>
      </c>
      <c r="M89" s="29"/>
    </row>
    <row r="90" spans="2:47" s="1" customFormat="1" ht="6.95" customHeight="1">
      <c r="B90" s="29"/>
      <c r="M90" s="29"/>
    </row>
    <row r="91" spans="2:47" s="1" customFormat="1" ht="15.2" customHeight="1">
      <c r="B91" s="29"/>
      <c r="C91" s="24" t="s">
        <v>24</v>
      </c>
      <c r="F91" s="22" t="str">
        <f>E15</f>
        <v>Město Tachov</v>
      </c>
      <c r="I91" s="24" t="s">
        <v>30</v>
      </c>
      <c r="J91" s="27" t="str">
        <f>E21</f>
        <v>Ing. Václav Lacyk</v>
      </c>
      <c r="M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32</v>
      </c>
      <c r="J92" s="27" t="str">
        <f>E24</f>
        <v>Ing. Josef Mottl</v>
      </c>
      <c r="M92" s="29"/>
    </row>
    <row r="93" spans="2:47" s="1" customFormat="1" ht="10.35" customHeight="1">
      <c r="B93" s="29"/>
      <c r="M93" s="29"/>
    </row>
    <row r="94" spans="2:47" s="1" customFormat="1" ht="29.25" customHeight="1">
      <c r="B94" s="29"/>
      <c r="C94" s="99" t="s">
        <v>100</v>
      </c>
      <c r="D94" s="91"/>
      <c r="E94" s="91"/>
      <c r="F94" s="91"/>
      <c r="G94" s="91"/>
      <c r="H94" s="91"/>
      <c r="I94" s="100" t="s">
        <v>101</v>
      </c>
      <c r="J94" s="100" t="s">
        <v>102</v>
      </c>
      <c r="K94" s="100" t="s">
        <v>103</v>
      </c>
      <c r="L94" s="91"/>
      <c r="M94" s="29"/>
    </row>
    <row r="95" spans="2:47" s="1" customFormat="1" ht="10.35" customHeight="1">
      <c r="B95" s="29"/>
      <c r="M95" s="29"/>
    </row>
    <row r="96" spans="2:47" s="1" customFormat="1" ht="22.9" customHeight="1">
      <c r="B96" s="29"/>
      <c r="C96" s="101" t="s">
        <v>104</v>
      </c>
      <c r="I96" s="63">
        <f t="shared" ref="I96:J98" si="0">Q120</f>
        <v>0</v>
      </c>
      <c r="J96" s="63">
        <f t="shared" si="0"/>
        <v>0</v>
      </c>
      <c r="K96" s="63">
        <f>K120</f>
        <v>0</v>
      </c>
      <c r="M96" s="29"/>
      <c r="AU96" s="14" t="s">
        <v>105</v>
      </c>
    </row>
    <row r="97" spans="2:13" s="8" customFormat="1" ht="24.95" customHeight="1">
      <c r="B97" s="102"/>
      <c r="D97" s="103" t="s">
        <v>945</v>
      </c>
      <c r="E97" s="104"/>
      <c r="F97" s="104"/>
      <c r="G97" s="104"/>
      <c r="H97" s="104"/>
      <c r="I97" s="105">
        <f t="shared" si="0"/>
        <v>0</v>
      </c>
      <c r="J97" s="105">
        <f t="shared" si="0"/>
        <v>0</v>
      </c>
      <c r="K97" s="105">
        <f>K121</f>
        <v>0</v>
      </c>
      <c r="M97" s="102"/>
    </row>
    <row r="98" spans="2:13" s="9" customFormat="1" ht="19.899999999999999" customHeight="1">
      <c r="B98" s="106"/>
      <c r="D98" s="107" t="s">
        <v>946</v>
      </c>
      <c r="E98" s="108"/>
      <c r="F98" s="108"/>
      <c r="G98" s="108"/>
      <c r="H98" s="108"/>
      <c r="I98" s="109">
        <f t="shared" si="0"/>
        <v>0</v>
      </c>
      <c r="J98" s="109">
        <f t="shared" si="0"/>
        <v>0</v>
      </c>
      <c r="K98" s="109">
        <f>K122</f>
        <v>0</v>
      </c>
      <c r="M98" s="106"/>
    </row>
    <row r="99" spans="2:13" s="9" customFormat="1" ht="19.899999999999999" customHeight="1">
      <c r="B99" s="106"/>
      <c r="D99" s="107" t="s">
        <v>947</v>
      </c>
      <c r="E99" s="108"/>
      <c r="F99" s="108"/>
      <c r="G99" s="108"/>
      <c r="H99" s="108"/>
      <c r="I99" s="109">
        <f>Q189</f>
        <v>0</v>
      </c>
      <c r="J99" s="109">
        <f>R189</f>
        <v>0</v>
      </c>
      <c r="K99" s="109">
        <f>K189</f>
        <v>0</v>
      </c>
      <c r="M99" s="106"/>
    </row>
    <row r="100" spans="2:13" s="8" customFormat="1" ht="24.95" customHeight="1">
      <c r="B100" s="102"/>
      <c r="D100" s="103" t="s">
        <v>948</v>
      </c>
      <c r="E100" s="104"/>
      <c r="F100" s="104"/>
      <c r="G100" s="104"/>
      <c r="H100" s="104"/>
      <c r="I100" s="105">
        <f>Q273</f>
        <v>0</v>
      </c>
      <c r="J100" s="105">
        <f>R273</f>
        <v>0</v>
      </c>
      <c r="K100" s="105">
        <f>K273</f>
        <v>0</v>
      </c>
      <c r="M100" s="102"/>
    </row>
    <row r="101" spans="2:13" s="1" customFormat="1" ht="21.75" customHeight="1">
      <c r="B101" s="29"/>
      <c r="M101" s="29"/>
    </row>
    <row r="102" spans="2:13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29"/>
    </row>
    <row r="106" spans="2:13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29"/>
    </row>
    <row r="107" spans="2:13" s="1" customFormat="1" ht="24.95" customHeight="1">
      <c r="B107" s="29"/>
      <c r="C107" s="18" t="s">
        <v>116</v>
      </c>
      <c r="M107" s="29"/>
    </row>
    <row r="108" spans="2:13" s="1" customFormat="1" ht="6.95" customHeight="1">
      <c r="B108" s="29"/>
      <c r="M108" s="29"/>
    </row>
    <row r="109" spans="2:13" s="1" customFormat="1" ht="12" customHeight="1">
      <c r="B109" s="29"/>
      <c r="C109" s="24" t="s">
        <v>17</v>
      </c>
      <c r="M109" s="29"/>
    </row>
    <row r="110" spans="2:13" s="1" customFormat="1" ht="26.25" customHeight="1">
      <c r="B110" s="29"/>
      <c r="E110" s="211" t="str">
        <f>E7</f>
        <v>Vítkov, Plánská ulice, místo pro přecházení na křižovatce silnice II/198 a MK 153b</v>
      </c>
      <c r="F110" s="212"/>
      <c r="G110" s="212"/>
      <c r="H110" s="212"/>
      <c r="M110" s="29"/>
    </row>
    <row r="111" spans="2:13" s="1" customFormat="1" ht="12" customHeight="1">
      <c r="B111" s="29"/>
      <c r="C111" s="24" t="s">
        <v>95</v>
      </c>
      <c r="M111" s="29"/>
    </row>
    <row r="112" spans="2:13" s="1" customFormat="1" ht="16.5" customHeight="1">
      <c r="B112" s="29"/>
      <c r="E112" s="192" t="str">
        <f>E9</f>
        <v>SO 401 - Veřejné osvětlení</v>
      </c>
      <c r="F112" s="213"/>
      <c r="G112" s="213"/>
      <c r="H112" s="213"/>
      <c r="M112" s="29"/>
    </row>
    <row r="113" spans="2:65" s="1" customFormat="1" ht="6.95" customHeight="1">
      <c r="B113" s="29"/>
      <c r="M113" s="29"/>
    </row>
    <row r="114" spans="2:65" s="1" customFormat="1" ht="12" customHeight="1">
      <c r="B114" s="29"/>
      <c r="C114" s="24" t="s">
        <v>21</v>
      </c>
      <c r="F114" s="22" t="str">
        <f>F12</f>
        <v xml:space="preserve"> </v>
      </c>
      <c r="I114" s="24" t="s">
        <v>22</v>
      </c>
      <c r="J114" s="49" t="str">
        <f>IF(J12="","",J12)</f>
        <v>5. 6. 2023</v>
      </c>
      <c r="M114" s="29"/>
    </row>
    <row r="115" spans="2:65" s="1" customFormat="1" ht="6.95" customHeight="1">
      <c r="B115" s="29"/>
      <c r="M115" s="29"/>
    </row>
    <row r="116" spans="2:65" s="1" customFormat="1" ht="15.2" customHeight="1">
      <c r="B116" s="29"/>
      <c r="C116" s="24" t="s">
        <v>24</v>
      </c>
      <c r="F116" s="22" t="str">
        <f>E15</f>
        <v>Město Tachov</v>
      </c>
      <c r="I116" s="24" t="s">
        <v>30</v>
      </c>
      <c r="J116" s="27" t="str">
        <f>E21</f>
        <v>Ing. Václav Lacyk</v>
      </c>
      <c r="M116" s="29"/>
    </row>
    <row r="117" spans="2:65" s="1" customFormat="1" ht="15.2" customHeight="1">
      <c r="B117" s="29"/>
      <c r="C117" s="24" t="s">
        <v>28</v>
      </c>
      <c r="F117" s="22" t="str">
        <f>IF(E18="","",E18)</f>
        <v>Vyplň údaj</v>
      </c>
      <c r="I117" s="24" t="s">
        <v>32</v>
      </c>
      <c r="J117" s="27" t="str">
        <f>E24</f>
        <v>Ing. Josef Mottl</v>
      </c>
      <c r="M117" s="29"/>
    </row>
    <row r="118" spans="2:65" s="1" customFormat="1" ht="10.35" customHeight="1">
      <c r="B118" s="29"/>
      <c r="M118" s="29"/>
    </row>
    <row r="119" spans="2:65" s="10" customFormat="1" ht="29.25" customHeight="1">
      <c r="B119" s="110"/>
      <c r="C119" s="111" t="s">
        <v>117</v>
      </c>
      <c r="D119" s="112" t="s">
        <v>60</v>
      </c>
      <c r="E119" s="112" t="s">
        <v>56</v>
      </c>
      <c r="F119" s="112" t="s">
        <v>57</v>
      </c>
      <c r="G119" s="112" t="s">
        <v>118</v>
      </c>
      <c r="H119" s="112" t="s">
        <v>119</v>
      </c>
      <c r="I119" s="112" t="s">
        <v>120</v>
      </c>
      <c r="J119" s="112" t="s">
        <v>121</v>
      </c>
      <c r="K119" s="112" t="s">
        <v>103</v>
      </c>
      <c r="L119" s="113" t="s">
        <v>122</v>
      </c>
      <c r="M119" s="110"/>
      <c r="N119" s="56" t="s">
        <v>1</v>
      </c>
      <c r="O119" s="57" t="s">
        <v>39</v>
      </c>
      <c r="P119" s="57" t="s">
        <v>123</v>
      </c>
      <c r="Q119" s="57" t="s">
        <v>124</v>
      </c>
      <c r="R119" s="57" t="s">
        <v>125</v>
      </c>
      <c r="S119" s="57" t="s">
        <v>126</v>
      </c>
      <c r="T119" s="57" t="s">
        <v>127</v>
      </c>
      <c r="U119" s="57" t="s">
        <v>128</v>
      </c>
      <c r="V119" s="57" t="s">
        <v>129</v>
      </c>
      <c r="W119" s="57" t="s">
        <v>130</v>
      </c>
      <c r="X119" s="58" t="s">
        <v>131</v>
      </c>
    </row>
    <row r="120" spans="2:65" s="1" customFormat="1" ht="22.9" customHeight="1">
      <c r="B120" s="29"/>
      <c r="C120" s="61" t="s">
        <v>132</v>
      </c>
      <c r="K120" s="114">
        <f>BK120</f>
        <v>0</v>
      </c>
      <c r="M120" s="29"/>
      <c r="N120" s="59"/>
      <c r="O120" s="50"/>
      <c r="P120" s="50"/>
      <c r="Q120" s="115">
        <f>Q121+Q273</f>
        <v>0</v>
      </c>
      <c r="R120" s="115">
        <f>R121+R273</f>
        <v>0</v>
      </c>
      <c r="S120" s="50"/>
      <c r="T120" s="116">
        <f>T121+T273</f>
        <v>0</v>
      </c>
      <c r="U120" s="50"/>
      <c r="V120" s="116">
        <f>V121+V273</f>
        <v>1.2637076999999999</v>
      </c>
      <c r="W120" s="50"/>
      <c r="X120" s="117">
        <f>X121+X273</f>
        <v>0</v>
      </c>
      <c r="AT120" s="14" t="s">
        <v>76</v>
      </c>
      <c r="AU120" s="14" t="s">
        <v>105</v>
      </c>
      <c r="BK120" s="118">
        <f>BK121+BK273</f>
        <v>0</v>
      </c>
    </row>
    <row r="121" spans="2:65" s="11" customFormat="1" ht="25.9" customHeight="1">
      <c r="B121" s="119"/>
      <c r="D121" s="120" t="s">
        <v>76</v>
      </c>
      <c r="E121" s="121" t="s">
        <v>311</v>
      </c>
      <c r="F121" s="121" t="s">
        <v>949</v>
      </c>
      <c r="I121" s="122"/>
      <c r="J121" s="122"/>
      <c r="K121" s="123">
        <f>BK121</f>
        <v>0</v>
      </c>
      <c r="M121" s="119"/>
      <c r="N121" s="124"/>
      <c r="Q121" s="125">
        <f>Q122+Q189</f>
        <v>0</v>
      </c>
      <c r="R121" s="125">
        <f>R122+R189</f>
        <v>0</v>
      </c>
      <c r="T121" s="126">
        <f>T122+T189</f>
        <v>0</v>
      </c>
      <c r="V121" s="126">
        <f>V122+V189</f>
        <v>1.2637076999999999</v>
      </c>
      <c r="X121" s="127">
        <f>X122+X189</f>
        <v>0</v>
      </c>
      <c r="AR121" s="120" t="s">
        <v>153</v>
      </c>
      <c r="AT121" s="128" t="s">
        <v>76</v>
      </c>
      <c r="AU121" s="128" t="s">
        <v>77</v>
      </c>
      <c r="AY121" s="120" t="s">
        <v>135</v>
      </c>
      <c r="BK121" s="129">
        <f>BK122+BK189</f>
        <v>0</v>
      </c>
    </row>
    <row r="122" spans="2:65" s="11" customFormat="1" ht="22.9" customHeight="1">
      <c r="B122" s="119"/>
      <c r="D122" s="120" t="s">
        <v>76</v>
      </c>
      <c r="E122" s="130" t="s">
        <v>950</v>
      </c>
      <c r="F122" s="130" t="s">
        <v>951</v>
      </c>
      <c r="I122" s="122"/>
      <c r="J122" s="122"/>
      <c r="K122" s="131">
        <f>BK122</f>
        <v>0</v>
      </c>
      <c r="M122" s="119"/>
      <c r="N122" s="124"/>
      <c r="Q122" s="125">
        <f>SUM(Q123:Q188)</f>
        <v>0</v>
      </c>
      <c r="R122" s="125">
        <f>SUM(R123:R188)</f>
        <v>0</v>
      </c>
      <c r="T122" s="126">
        <f>SUM(T123:T188)</f>
        <v>0</v>
      </c>
      <c r="V122" s="126">
        <f>SUM(V123:V188)</f>
        <v>0.70430700000000002</v>
      </c>
      <c r="X122" s="127">
        <f>SUM(X123:X188)</f>
        <v>0</v>
      </c>
      <c r="AR122" s="120" t="s">
        <v>153</v>
      </c>
      <c r="AT122" s="128" t="s">
        <v>76</v>
      </c>
      <c r="AU122" s="128" t="s">
        <v>85</v>
      </c>
      <c r="AY122" s="120" t="s">
        <v>135</v>
      </c>
      <c r="BK122" s="129">
        <f>SUM(BK123:BK188)</f>
        <v>0</v>
      </c>
    </row>
    <row r="123" spans="2:65" s="1" customFormat="1" ht="33" customHeight="1">
      <c r="B123" s="29"/>
      <c r="C123" s="132" t="s">
        <v>188</v>
      </c>
      <c r="D123" s="132" t="s">
        <v>137</v>
      </c>
      <c r="E123" s="133" t="s">
        <v>952</v>
      </c>
      <c r="F123" s="134" t="s">
        <v>953</v>
      </c>
      <c r="G123" s="135" t="s">
        <v>480</v>
      </c>
      <c r="H123" s="136">
        <v>2</v>
      </c>
      <c r="I123" s="137"/>
      <c r="J123" s="137"/>
      <c r="K123" s="138">
        <f>ROUND(P123*H123,2)</f>
        <v>0</v>
      </c>
      <c r="L123" s="134" t="s">
        <v>141</v>
      </c>
      <c r="M123" s="29"/>
      <c r="N123" s="139" t="s">
        <v>1</v>
      </c>
      <c r="O123" s="140" t="s">
        <v>40</v>
      </c>
      <c r="P123" s="141">
        <f>I123+J123</f>
        <v>0</v>
      </c>
      <c r="Q123" s="141">
        <f>ROUND(I123*H123,2)</f>
        <v>0</v>
      </c>
      <c r="R123" s="141">
        <f>ROUND(J123*H123,2)</f>
        <v>0</v>
      </c>
      <c r="T123" s="142">
        <f>S123*H123</f>
        <v>0</v>
      </c>
      <c r="U123" s="142">
        <v>0</v>
      </c>
      <c r="V123" s="142">
        <f>U123*H123</f>
        <v>0</v>
      </c>
      <c r="W123" s="142">
        <v>0</v>
      </c>
      <c r="X123" s="143">
        <f>W123*H123</f>
        <v>0</v>
      </c>
      <c r="AR123" s="144" t="s">
        <v>527</v>
      </c>
      <c r="AT123" s="144" t="s">
        <v>137</v>
      </c>
      <c r="AU123" s="144" t="s">
        <v>87</v>
      </c>
      <c r="AY123" s="14" t="s">
        <v>135</v>
      </c>
      <c r="BE123" s="145">
        <f>IF(O123="základní",K123,0)</f>
        <v>0</v>
      </c>
      <c r="BF123" s="145">
        <f>IF(O123="snížená",K123,0)</f>
        <v>0</v>
      </c>
      <c r="BG123" s="145">
        <f>IF(O123="zákl. přenesená",K123,0)</f>
        <v>0</v>
      </c>
      <c r="BH123" s="145">
        <f>IF(O123="sníž. přenesená",K123,0)</f>
        <v>0</v>
      </c>
      <c r="BI123" s="145">
        <f>IF(O123="nulová",K123,0)</f>
        <v>0</v>
      </c>
      <c r="BJ123" s="14" t="s">
        <v>85</v>
      </c>
      <c r="BK123" s="145">
        <f>ROUND(P123*H123,2)</f>
        <v>0</v>
      </c>
      <c r="BL123" s="14" t="s">
        <v>527</v>
      </c>
      <c r="BM123" s="144" t="s">
        <v>954</v>
      </c>
    </row>
    <row r="124" spans="2:65" s="1" customFormat="1" ht="19.5">
      <c r="B124" s="29"/>
      <c r="D124" s="146" t="s">
        <v>144</v>
      </c>
      <c r="F124" s="147" t="s">
        <v>955</v>
      </c>
      <c r="I124" s="148"/>
      <c r="J124" s="148"/>
      <c r="M124" s="29"/>
      <c r="N124" s="149"/>
      <c r="X124" s="53"/>
      <c r="AT124" s="14" t="s">
        <v>144</v>
      </c>
      <c r="AU124" s="14" t="s">
        <v>87</v>
      </c>
    </row>
    <row r="125" spans="2:65" s="1" customFormat="1" ht="11.25">
      <c r="B125" s="29"/>
      <c r="D125" s="150" t="s">
        <v>146</v>
      </c>
      <c r="F125" s="151" t="s">
        <v>956</v>
      </c>
      <c r="I125" s="148"/>
      <c r="J125" s="148"/>
      <c r="M125" s="29"/>
      <c r="N125" s="149"/>
      <c r="X125" s="53"/>
      <c r="AT125" s="14" t="s">
        <v>146</v>
      </c>
      <c r="AU125" s="14" t="s">
        <v>87</v>
      </c>
    </row>
    <row r="126" spans="2:65" s="1" customFormat="1" ht="33" customHeight="1">
      <c r="B126" s="29"/>
      <c r="C126" s="132" t="s">
        <v>180</v>
      </c>
      <c r="D126" s="132" t="s">
        <v>137</v>
      </c>
      <c r="E126" s="133" t="s">
        <v>957</v>
      </c>
      <c r="F126" s="134" t="s">
        <v>958</v>
      </c>
      <c r="G126" s="135" t="s">
        <v>480</v>
      </c>
      <c r="H126" s="136">
        <v>15</v>
      </c>
      <c r="I126" s="137"/>
      <c r="J126" s="137"/>
      <c r="K126" s="138">
        <f>ROUND(P126*H126,2)</f>
        <v>0</v>
      </c>
      <c r="L126" s="134" t="s">
        <v>141</v>
      </c>
      <c r="M126" s="29"/>
      <c r="N126" s="139" t="s">
        <v>1</v>
      </c>
      <c r="O126" s="140" t="s">
        <v>40</v>
      </c>
      <c r="P126" s="141">
        <f>I126+J126</f>
        <v>0</v>
      </c>
      <c r="Q126" s="141">
        <f>ROUND(I126*H126,2)</f>
        <v>0</v>
      </c>
      <c r="R126" s="141">
        <f>ROUND(J126*H126,2)</f>
        <v>0</v>
      </c>
      <c r="T126" s="142">
        <f>S126*H126</f>
        <v>0</v>
      </c>
      <c r="U126" s="142">
        <v>0</v>
      </c>
      <c r="V126" s="142">
        <f>U126*H126</f>
        <v>0</v>
      </c>
      <c r="W126" s="142">
        <v>0</v>
      </c>
      <c r="X126" s="143">
        <f>W126*H126</f>
        <v>0</v>
      </c>
      <c r="AR126" s="144" t="s">
        <v>527</v>
      </c>
      <c r="AT126" s="144" t="s">
        <v>137</v>
      </c>
      <c r="AU126" s="144" t="s">
        <v>87</v>
      </c>
      <c r="AY126" s="14" t="s">
        <v>135</v>
      </c>
      <c r="BE126" s="145">
        <f>IF(O126="základní",K126,0)</f>
        <v>0</v>
      </c>
      <c r="BF126" s="145">
        <f>IF(O126="snížená",K126,0)</f>
        <v>0</v>
      </c>
      <c r="BG126" s="145">
        <f>IF(O126="zákl. přenesená",K126,0)</f>
        <v>0</v>
      </c>
      <c r="BH126" s="145">
        <f>IF(O126="sníž. přenesená",K126,0)</f>
        <v>0</v>
      </c>
      <c r="BI126" s="145">
        <f>IF(O126="nulová",K126,0)</f>
        <v>0</v>
      </c>
      <c r="BJ126" s="14" t="s">
        <v>85</v>
      </c>
      <c r="BK126" s="145">
        <f>ROUND(P126*H126,2)</f>
        <v>0</v>
      </c>
      <c r="BL126" s="14" t="s">
        <v>527</v>
      </c>
      <c r="BM126" s="144" t="s">
        <v>959</v>
      </c>
    </row>
    <row r="127" spans="2:65" s="1" customFormat="1" ht="19.5">
      <c r="B127" s="29"/>
      <c r="D127" s="146" t="s">
        <v>144</v>
      </c>
      <c r="F127" s="147" t="s">
        <v>960</v>
      </c>
      <c r="I127" s="148"/>
      <c r="J127" s="148"/>
      <c r="M127" s="29"/>
      <c r="N127" s="149"/>
      <c r="X127" s="53"/>
      <c r="AT127" s="14" t="s">
        <v>144</v>
      </c>
      <c r="AU127" s="14" t="s">
        <v>87</v>
      </c>
    </row>
    <row r="128" spans="2:65" s="1" customFormat="1" ht="11.25">
      <c r="B128" s="29"/>
      <c r="D128" s="150" t="s">
        <v>146</v>
      </c>
      <c r="F128" s="151" t="s">
        <v>961</v>
      </c>
      <c r="I128" s="148"/>
      <c r="J128" s="148"/>
      <c r="M128" s="29"/>
      <c r="N128" s="149"/>
      <c r="X128" s="53"/>
      <c r="AT128" s="14" t="s">
        <v>146</v>
      </c>
      <c r="AU128" s="14" t="s">
        <v>87</v>
      </c>
    </row>
    <row r="129" spans="2:65" s="1" customFormat="1" ht="33" customHeight="1">
      <c r="B129" s="29"/>
      <c r="C129" s="132" t="s">
        <v>196</v>
      </c>
      <c r="D129" s="132" t="s">
        <v>137</v>
      </c>
      <c r="E129" s="133" t="s">
        <v>962</v>
      </c>
      <c r="F129" s="134" t="s">
        <v>963</v>
      </c>
      <c r="G129" s="135" t="s">
        <v>480</v>
      </c>
      <c r="H129" s="136">
        <v>7</v>
      </c>
      <c r="I129" s="137"/>
      <c r="J129" s="137"/>
      <c r="K129" s="138">
        <f>ROUND(P129*H129,2)</f>
        <v>0</v>
      </c>
      <c r="L129" s="134" t="s">
        <v>141</v>
      </c>
      <c r="M129" s="29"/>
      <c r="N129" s="139" t="s">
        <v>1</v>
      </c>
      <c r="O129" s="140" t="s">
        <v>40</v>
      </c>
      <c r="P129" s="141">
        <f>I129+J129</f>
        <v>0</v>
      </c>
      <c r="Q129" s="141">
        <f>ROUND(I129*H129,2)</f>
        <v>0</v>
      </c>
      <c r="R129" s="141">
        <f>ROUND(J129*H129,2)</f>
        <v>0</v>
      </c>
      <c r="T129" s="142">
        <f>S129*H129</f>
        <v>0</v>
      </c>
      <c r="U129" s="142">
        <v>0</v>
      </c>
      <c r="V129" s="142">
        <f>U129*H129</f>
        <v>0</v>
      </c>
      <c r="W129" s="142">
        <v>0</v>
      </c>
      <c r="X129" s="143">
        <f>W129*H129</f>
        <v>0</v>
      </c>
      <c r="AR129" s="144" t="s">
        <v>527</v>
      </c>
      <c r="AT129" s="144" t="s">
        <v>137</v>
      </c>
      <c r="AU129" s="144" t="s">
        <v>87</v>
      </c>
      <c r="AY129" s="14" t="s">
        <v>135</v>
      </c>
      <c r="BE129" s="145">
        <f>IF(O129="základní",K129,0)</f>
        <v>0</v>
      </c>
      <c r="BF129" s="145">
        <f>IF(O129="snížená",K129,0)</f>
        <v>0</v>
      </c>
      <c r="BG129" s="145">
        <f>IF(O129="zákl. přenesená",K129,0)</f>
        <v>0</v>
      </c>
      <c r="BH129" s="145">
        <f>IF(O129="sníž. přenesená",K129,0)</f>
        <v>0</v>
      </c>
      <c r="BI129" s="145">
        <f>IF(O129="nulová",K129,0)</f>
        <v>0</v>
      </c>
      <c r="BJ129" s="14" t="s">
        <v>85</v>
      </c>
      <c r="BK129" s="145">
        <f>ROUND(P129*H129,2)</f>
        <v>0</v>
      </c>
      <c r="BL129" s="14" t="s">
        <v>527</v>
      </c>
      <c r="BM129" s="144" t="s">
        <v>964</v>
      </c>
    </row>
    <row r="130" spans="2:65" s="1" customFormat="1" ht="19.5">
      <c r="B130" s="29"/>
      <c r="D130" s="146" t="s">
        <v>144</v>
      </c>
      <c r="F130" s="147" t="s">
        <v>963</v>
      </c>
      <c r="I130" s="148"/>
      <c r="J130" s="148"/>
      <c r="M130" s="29"/>
      <c r="N130" s="149"/>
      <c r="X130" s="53"/>
      <c r="AT130" s="14" t="s">
        <v>144</v>
      </c>
      <c r="AU130" s="14" t="s">
        <v>87</v>
      </c>
    </row>
    <row r="131" spans="2:65" s="1" customFormat="1" ht="11.25">
      <c r="B131" s="29"/>
      <c r="D131" s="150" t="s">
        <v>146</v>
      </c>
      <c r="F131" s="151" t="s">
        <v>965</v>
      </c>
      <c r="I131" s="148"/>
      <c r="J131" s="148"/>
      <c r="M131" s="29"/>
      <c r="N131" s="149"/>
      <c r="X131" s="53"/>
      <c r="AT131" s="14" t="s">
        <v>146</v>
      </c>
      <c r="AU131" s="14" t="s">
        <v>87</v>
      </c>
    </row>
    <row r="132" spans="2:65" s="1" customFormat="1" ht="16.5" customHeight="1">
      <c r="B132" s="29"/>
      <c r="C132" s="160" t="s">
        <v>204</v>
      </c>
      <c r="D132" s="160" t="s">
        <v>311</v>
      </c>
      <c r="E132" s="161" t="s">
        <v>966</v>
      </c>
      <c r="F132" s="162" t="s">
        <v>967</v>
      </c>
      <c r="G132" s="163" t="s">
        <v>968</v>
      </c>
      <c r="H132" s="164">
        <v>7</v>
      </c>
      <c r="I132" s="165"/>
      <c r="J132" s="166"/>
      <c r="K132" s="167">
        <f>ROUND(P132*H132,2)</f>
        <v>0</v>
      </c>
      <c r="L132" s="162" t="s">
        <v>1</v>
      </c>
      <c r="M132" s="168"/>
      <c r="N132" s="169" t="s">
        <v>1</v>
      </c>
      <c r="O132" s="140" t="s">
        <v>40</v>
      </c>
      <c r="P132" s="141">
        <f>I132+J132</f>
        <v>0</v>
      </c>
      <c r="Q132" s="141">
        <f>ROUND(I132*H132,2)</f>
        <v>0</v>
      </c>
      <c r="R132" s="141">
        <f>ROUND(J132*H132,2)</f>
        <v>0</v>
      </c>
      <c r="T132" s="142">
        <f>S132*H132</f>
        <v>0</v>
      </c>
      <c r="U132" s="142">
        <v>0</v>
      </c>
      <c r="V132" s="142">
        <f>U132*H132</f>
        <v>0</v>
      </c>
      <c r="W132" s="142">
        <v>0</v>
      </c>
      <c r="X132" s="143">
        <f>W132*H132</f>
        <v>0</v>
      </c>
      <c r="AR132" s="144" t="s">
        <v>969</v>
      </c>
      <c r="AT132" s="144" t="s">
        <v>311</v>
      </c>
      <c r="AU132" s="144" t="s">
        <v>87</v>
      </c>
      <c r="AY132" s="14" t="s">
        <v>135</v>
      </c>
      <c r="BE132" s="145">
        <f>IF(O132="základní",K132,0)</f>
        <v>0</v>
      </c>
      <c r="BF132" s="145">
        <f>IF(O132="snížená",K132,0)</f>
        <v>0</v>
      </c>
      <c r="BG132" s="145">
        <f>IF(O132="zákl. přenesená",K132,0)</f>
        <v>0</v>
      </c>
      <c r="BH132" s="145">
        <f>IF(O132="sníž. přenesená",K132,0)</f>
        <v>0</v>
      </c>
      <c r="BI132" s="145">
        <f>IF(O132="nulová",K132,0)</f>
        <v>0</v>
      </c>
      <c r="BJ132" s="14" t="s">
        <v>85</v>
      </c>
      <c r="BK132" s="145">
        <f>ROUND(P132*H132,2)</f>
        <v>0</v>
      </c>
      <c r="BL132" s="14" t="s">
        <v>527</v>
      </c>
      <c r="BM132" s="144" t="s">
        <v>970</v>
      </c>
    </row>
    <row r="133" spans="2:65" s="1" customFormat="1" ht="11.25">
      <c r="B133" s="29"/>
      <c r="D133" s="146" t="s">
        <v>144</v>
      </c>
      <c r="F133" s="147" t="s">
        <v>971</v>
      </c>
      <c r="I133" s="148"/>
      <c r="J133" s="148"/>
      <c r="M133" s="29"/>
      <c r="N133" s="149"/>
      <c r="X133" s="53"/>
      <c r="AT133" s="14" t="s">
        <v>144</v>
      </c>
      <c r="AU133" s="14" t="s">
        <v>87</v>
      </c>
    </row>
    <row r="134" spans="2:65" s="1" customFormat="1" ht="19.5">
      <c r="B134" s="29"/>
      <c r="D134" s="146" t="s">
        <v>159</v>
      </c>
      <c r="F134" s="152" t="s">
        <v>972</v>
      </c>
      <c r="I134" s="148"/>
      <c r="J134" s="148"/>
      <c r="M134" s="29"/>
      <c r="N134" s="149"/>
      <c r="X134" s="53"/>
      <c r="AT134" s="14" t="s">
        <v>159</v>
      </c>
      <c r="AU134" s="14" t="s">
        <v>87</v>
      </c>
    </row>
    <row r="135" spans="2:65" s="1" customFormat="1" ht="24.2" customHeight="1">
      <c r="B135" s="29"/>
      <c r="C135" s="132" t="s">
        <v>212</v>
      </c>
      <c r="D135" s="132" t="s">
        <v>137</v>
      </c>
      <c r="E135" s="133" t="s">
        <v>973</v>
      </c>
      <c r="F135" s="134" t="s">
        <v>974</v>
      </c>
      <c r="G135" s="135" t="s">
        <v>480</v>
      </c>
      <c r="H135" s="136">
        <v>7</v>
      </c>
      <c r="I135" s="137"/>
      <c r="J135" s="137"/>
      <c r="K135" s="138">
        <f>ROUND(P135*H135,2)</f>
        <v>0</v>
      </c>
      <c r="L135" s="134" t="s">
        <v>141</v>
      </c>
      <c r="M135" s="29"/>
      <c r="N135" s="139" t="s">
        <v>1</v>
      </c>
      <c r="O135" s="140" t="s">
        <v>40</v>
      </c>
      <c r="P135" s="141">
        <f>I135+J135</f>
        <v>0</v>
      </c>
      <c r="Q135" s="141">
        <f>ROUND(I135*H135,2)</f>
        <v>0</v>
      </c>
      <c r="R135" s="141">
        <f>ROUND(J135*H135,2)</f>
        <v>0</v>
      </c>
      <c r="T135" s="142">
        <f>S135*H135</f>
        <v>0</v>
      </c>
      <c r="U135" s="142">
        <v>0</v>
      </c>
      <c r="V135" s="142">
        <f>U135*H135</f>
        <v>0</v>
      </c>
      <c r="W135" s="142">
        <v>0</v>
      </c>
      <c r="X135" s="143">
        <f>W135*H135</f>
        <v>0</v>
      </c>
      <c r="AR135" s="144" t="s">
        <v>527</v>
      </c>
      <c r="AT135" s="144" t="s">
        <v>137</v>
      </c>
      <c r="AU135" s="144" t="s">
        <v>87</v>
      </c>
      <c r="AY135" s="14" t="s">
        <v>135</v>
      </c>
      <c r="BE135" s="145">
        <f>IF(O135="základní",K135,0)</f>
        <v>0</v>
      </c>
      <c r="BF135" s="145">
        <f>IF(O135="snížená",K135,0)</f>
        <v>0</v>
      </c>
      <c r="BG135" s="145">
        <f>IF(O135="zákl. přenesená",K135,0)</f>
        <v>0</v>
      </c>
      <c r="BH135" s="145">
        <f>IF(O135="sníž. přenesená",K135,0)</f>
        <v>0</v>
      </c>
      <c r="BI135" s="145">
        <f>IF(O135="nulová",K135,0)</f>
        <v>0</v>
      </c>
      <c r="BJ135" s="14" t="s">
        <v>85</v>
      </c>
      <c r="BK135" s="145">
        <f>ROUND(P135*H135,2)</f>
        <v>0</v>
      </c>
      <c r="BL135" s="14" t="s">
        <v>527</v>
      </c>
      <c r="BM135" s="144" t="s">
        <v>975</v>
      </c>
    </row>
    <row r="136" spans="2:65" s="1" customFormat="1" ht="19.5">
      <c r="B136" s="29"/>
      <c r="D136" s="146" t="s">
        <v>144</v>
      </c>
      <c r="F136" s="147" t="s">
        <v>976</v>
      </c>
      <c r="I136" s="148"/>
      <c r="J136" s="148"/>
      <c r="M136" s="29"/>
      <c r="N136" s="149"/>
      <c r="X136" s="53"/>
      <c r="AT136" s="14" t="s">
        <v>144</v>
      </c>
      <c r="AU136" s="14" t="s">
        <v>87</v>
      </c>
    </row>
    <row r="137" spans="2:65" s="1" customFormat="1" ht="11.25">
      <c r="B137" s="29"/>
      <c r="D137" s="150" t="s">
        <v>146</v>
      </c>
      <c r="F137" s="151" t="s">
        <v>977</v>
      </c>
      <c r="I137" s="148"/>
      <c r="J137" s="148"/>
      <c r="M137" s="29"/>
      <c r="N137" s="149"/>
      <c r="X137" s="53"/>
      <c r="AT137" s="14" t="s">
        <v>146</v>
      </c>
      <c r="AU137" s="14" t="s">
        <v>87</v>
      </c>
    </row>
    <row r="138" spans="2:65" s="1" customFormat="1" ht="16.5" customHeight="1">
      <c r="B138" s="29"/>
      <c r="C138" s="160" t="s">
        <v>218</v>
      </c>
      <c r="D138" s="160" t="s">
        <v>311</v>
      </c>
      <c r="E138" s="161" t="s">
        <v>978</v>
      </c>
      <c r="F138" s="162" t="s">
        <v>979</v>
      </c>
      <c r="G138" s="163" t="s">
        <v>968</v>
      </c>
      <c r="H138" s="164">
        <v>7</v>
      </c>
      <c r="I138" s="165"/>
      <c r="J138" s="166"/>
      <c r="K138" s="167">
        <f>ROUND(P138*H138,2)</f>
        <v>0</v>
      </c>
      <c r="L138" s="162" t="s">
        <v>1</v>
      </c>
      <c r="M138" s="168"/>
      <c r="N138" s="169" t="s">
        <v>1</v>
      </c>
      <c r="O138" s="140" t="s">
        <v>40</v>
      </c>
      <c r="P138" s="141">
        <f>I138+J138</f>
        <v>0</v>
      </c>
      <c r="Q138" s="141">
        <f>ROUND(I138*H138,2)</f>
        <v>0</v>
      </c>
      <c r="R138" s="141">
        <f>ROUND(J138*H138,2)</f>
        <v>0</v>
      </c>
      <c r="T138" s="142">
        <f>S138*H138</f>
        <v>0</v>
      </c>
      <c r="U138" s="142">
        <v>0</v>
      </c>
      <c r="V138" s="142">
        <f>U138*H138</f>
        <v>0</v>
      </c>
      <c r="W138" s="142">
        <v>0</v>
      </c>
      <c r="X138" s="143">
        <f>W138*H138</f>
        <v>0</v>
      </c>
      <c r="AR138" s="144" t="s">
        <v>969</v>
      </c>
      <c r="AT138" s="144" t="s">
        <v>311</v>
      </c>
      <c r="AU138" s="144" t="s">
        <v>87</v>
      </c>
      <c r="AY138" s="14" t="s">
        <v>135</v>
      </c>
      <c r="BE138" s="145">
        <f>IF(O138="základní",K138,0)</f>
        <v>0</v>
      </c>
      <c r="BF138" s="145">
        <f>IF(O138="snížená",K138,0)</f>
        <v>0</v>
      </c>
      <c r="BG138" s="145">
        <f>IF(O138="zákl. přenesená",K138,0)</f>
        <v>0</v>
      </c>
      <c r="BH138" s="145">
        <f>IF(O138="sníž. přenesená",K138,0)</f>
        <v>0</v>
      </c>
      <c r="BI138" s="145">
        <f>IF(O138="nulová",K138,0)</f>
        <v>0</v>
      </c>
      <c r="BJ138" s="14" t="s">
        <v>85</v>
      </c>
      <c r="BK138" s="145">
        <f>ROUND(P138*H138,2)</f>
        <v>0</v>
      </c>
      <c r="BL138" s="14" t="s">
        <v>527</v>
      </c>
      <c r="BM138" s="144" t="s">
        <v>980</v>
      </c>
    </row>
    <row r="139" spans="2:65" s="1" customFormat="1" ht="11.25">
      <c r="B139" s="29"/>
      <c r="D139" s="146" t="s">
        <v>144</v>
      </c>
      <c r="F139" s="147" t="s">
        <v>979</v>
      </c>
      <c r="I139" s="148"/>
      <c r="J139" s="148"/>
      <c r="M139" s="29"/>
      <c r="N139" s="149"/>
      <c r="X139" s="53"/>
      <c r="AT139" s="14" t="s">
        <v>144</v>
      </c>
      <c r="AU139" s="14" t="s">
        <v>87</v>
      </c>
    </row>
    <row r="140" spans="2:65" s="1" customFormat="1" ht="24.2" customHeight="1">
      <c r="B140" s="29"/>
      <c r="C140" s="132" t="s">
        <v>223</v>
      </c>
      <c r="D140" s="132" t="s">
        <v>137</v>
      </c>
      <c r="E140" s="133" t="s">
        <v>981</v>
      </c>
      <c r="F140" s="134" t="s">
        <v>982</v>
      </c>
      <c r="G140" s="135" t="s">
        <v>480</v>
      </c>
      <c r="H140" s="136">
        <v>6</v>
      </c>
      <c r="I140" s="137"/>
      <c r="J140" s="137"/>
      <c r="K140" s="138">
        <f>ROUND(P140*H140,2)</f>
        <v>0</v>
      </c>
      <c r="L140" s="134" t="s">
        <v>141</v>
      </c>
      <c r="M140" s="29"/>
      <c r="N140" s="139" t="s">
        <v>1</v>
      </c>
      <c r="O140" s="140" t="s">
        <v>40</v>
      </c>
      <c r="P140" s="141">
        <f>I140+J140</f>
        <v>0</v>
      </c>
      <c r="Q140" s="141">
        <f>ROUND(I140*H140,2)</f>
        <v>0</v>
      </c>
      <c r="R140" s="141">
        <f>ROUND(J140*H140,2)</f>
        <v>0</v>
      </c>
      <c r="T140" s="142">
        <f>S140*H140</f>
        <v>0</v>
      </c>
      <c r="U140" s="142">
        <v>0</v>
      </c>
      <c r="V140" s="142">
        <f>U140*H140</f>
        <v>0</v>
      </c>
      <c r="W140" s="142">
        <v>0</v>
      </c>
      <c r="X140" s="143">
        <f>W140*H140</f>
        <v>0</v>
      </c>
      <c r="AR140" s="144" t="s">
        <v>527</v>
      </c>
      <c r="AT140" s="144" t="s">
        <v>137</v>
      </c>
      <c r="AU140" s="144" t="s">
        <v>87</v>
      </c>
      <c r="AY140" s="14" t="s">
        <v>135</v>
      </c>
      <c r="BE140" s="145">
        <f>IF(O140="základní",K140,0)</f>
        <v>0</v>
      </c>
      <c r="BF140" s="145">
        <f>IF(O140="snížená",K140,0)</f>
        <v>0</v>
      </c>
      <c r="BG140" s="145">
        <f>IF(O140="zákl. přenesená",K140,0)</f>
        <v>0</v>
      </c>
      <c r="BH140" s="145">
        <f>IF(O140="sníž. přenesená",K140,0)</f>
        <v>0</v>
      </c>
      <c r="BI140" s="145">
        <f>IF(O140="nulová",K140,0)</f>
        <v>0</v>
      </c>
      <c r="BJ140" s="14" t="s">
        <v>85</v>
      </c>
      <c r="BK140" s="145">
        <f>ROUND(P140*H140,2)</f>
        <v>0</v>
      </c>
      <c r="BL140" s="14" t="s">
        <v>527</v>
      </c>
      <c r="BM140" s="144" t="s">
        <v>983</v>
      </c>
    </row>
    <row r="141" spans="2:65" s="1" customFormat="1" ht="11.25">
      <c r="B141" s="29"/>
      <c r="D141" s="146" t="s">
        <v>144</v>
      </c>
      <c r="F141" s="147" t="s">
        <v>982</v>
      </c>
      <c r="I141" s="148"/>
      <c r="J141" s="148"/>
      <c r="M141" s="29"/>
      <c r="N141" s="149"/>
      <c r="X141" s="53"/>
      <c r="AT141" s="14" t="s">
        <v>144</v>
      </c>
      <c r="AU141" s="14" t="s">
        <v>87</v>
      </c>
    </row>
    <row r="142" spans="2:65" s="1" customFormat="1" ht="11.25">
      <c r="B142" s="29"/>
      <c r="D142" s="150" t="s">
        <v>146</v>
      </c>
      <c r="F142" s="151" t="s">
        <v>984</v>
      </c>
      <c r="I142" s="148"/>
      <c r="J142" s="148"/>
      <c r="M142" s="29"/>
      <c r="N142" s="149"/>
      <c r="X142" s="53"/>
      <c r="AT142" s="14" t="s">
        <v>146</v>
      </c>
      <c r="AU142" s="14" t="s">
        <v>87</v>
      </c>
    </row>
    <row r="143" spans="2:65" s="1" customFormat="1" ht="16.5" customHeight="1">
      <c r="B143" s="29"/>
      <c r="C143" s="160" t="s">
        <v>246</v>
      </c>
      <c r="D143" s="160" t="s">
        <v>311</v>
      </c>
      <c r="E143" s="161" t="s">
        <v>985</v>
      </c>
      <c r="F143" s="162" t="s">
        <v>986</v>
      </c>
      <c r="G143" s="163" t="s">
        <v>968</v>
      </c>
      <c r="H143" s="164">
        <v>6</v>
      </c>
      <c r="I143" s="165"/>
      <c r="J143" s="166"/>
      <c r="K143" s="167">
        <f>ROUND(P143*H143,2)</f>
        <v>0</v>
      </c>
      <c r="L143" s="162" t="s">
        <v>1</v>
      </c>
      <c r="M143" s="168"/>
      <c r="N143" s="169" t="s">
        <v>1</v>
      </c>
      <c r="O143" s="140" t="s">
        <v>40</v>
      </c>
      <c r="P143" s="141">
        <f>I143+J143</f>
        <v>0</v>
      </c>
      <c r="Q143" s="141">
        <f>ROUND(I143*H143,2)</f>
        <v>0</v>
      </c>
      <c r="R143" s="141">
        <f>ROUND(J143*H143,2)</f>
        <v>0</v>
      </c>
      <c r="T143" s="142">
        <f>S143*H143</f>
        <v>0</v>
      </c>
      <c r="U143" s="142">
        <v>0</v>
      </c>
      <c r="V143" s="142">
        <f>U143*H143</f>
        <v>0</v>
      </c>
      <c r="W143" s="142">
        <v>0</v>
      </c>
      <c r="X143" s="143">
        <f>W143*H143</f>
        <v>0</v>
      </c>
      <c r="AR143" s="144" t="s">
        <v>969</v>
      </c>
      <c r="AT143" s="144" t="s">
        <v>311</v>
      </c>
      <c r="AU143" s="144" t="s">
        <v>87</v>
      </c>
      <c r="AY143" s="14" t="s">
        <v>135</v>
      </c>
      <c r="BE143" s="145">
        <f>IF(O143="základní",K143,0)</f>
        <v>0</v>
      </c>
      <c r="BF143" s="145">
        <f>IF(O143="snížená",K143,0)</f>
        <v>0</v>
      </c>
      <c r="BG143" s="145">
        <f>IF(O143="zákl. přenesená",K143,0)</f>
        <v>0</v>
      </c>
      <c r="BH143" s="145">
        <f>IF(O143="sníž. přenesená",K143,0)</f>
        <v>0</v>
      </c>
      <c r="BI143" s="145">
        <f>IF(O143="nulová",K143,0)</f>
        <v>0</v>
      </c>
      <c r="BJ143" s="14" t="s">
        <v>85</v>
      </c>
      <c r="BK143" s="145">
        <f>ROUND(P143*H143,2)</f>
        <v>0</v>
      </c>
      <c r="BL143" s="14" t="s">
        <v>527</v>
      </c>
      <c r="BM143" s="144" t="s">
        <v>987</v>
      </c>
    </row>
    <row r="144" spans="2:65" s="1" customFormat="1" ht="11.25">
      <c r="B144" s="29"/>
      <c r="D144" s="146" t="s">
        <v>144</v>
      </c>
      <c r="F144" s="147" t="s">
        <v>986</v>
      </c>
      <c r="I144" s="148"/>
      <c r="J144" s="148"/>
      <c r="M144" s="29"/>
      <c r="N144" s="149"/>
      <c r="X144" s="53"/>
      <c r="AT144" s="14" t="s">
        <v>144</v>
      </c>
      <c r="AU144" s="14" t="s">
        <v>87</v>
      </c>
    </row>
    <row r="145" spans="2:65" s="1" customFormat="1" ht="24.2" customHeight="1">
      <c r="B145" s="29"/>
      <c r="C145" s="132" t="s">
        <v>9</v>
      </c>
      <c r="D145" s="132" t="s">
        <v>137</v>
      </c>
      <c r="E145" s="133" t="s">
        <v>981</v>
      </c>
      <c r="F145" s="134" t="s">
        <v>982</v>
      </c>
      <c r="G145" s="135" t="s">
        <v>480</v>
      </c>
      <c r="H145" s="136">
        <v>1</v>
      </c>
      <c r="I145" s="137"/>
      <c r="J145" s="137"/>
      <c r="K145" s="138">
        <f>ROUND(P145*H145,2)</f>
        <v>0</v>
      </c>
      <c r="L145" s="134" t="s">
        <v>141</v>
      </c>
      <c r="M145" s="29"/>
      <c r="N145" s="139" t="s">
        <v>1</v>
      </c>
      <c r="O145" s="140" t="s">
        <v>40</v>
      </c>
      <c r="P145" s="141">
        <f>I145+J145</f>
        <v>0</v>
      </c>
      <c r="Q145" s="141">
        <f>ROUND(I145*H145,2)</f>
        <v>0</v>
      </c>
      <c r="R145" s="141">
        <f>ROUND(J145*H145,2)</f>
        <v>0</v>
      </c>
      <c r="T145" s="142">
        <f>S145*H145</f>
        <v>0</v>
      </c>
      <c r="U145" s="142">
        <v>0</v>
      </c>
      <c r="V145" s="142">
        <f>U145*H145</f>
        <v>0</v>
      </c>
      <c r="W145" s="142">
        <v>0</v>
      </c>
      <c r="X145" s="143">
        <f>W145*H145</f>
        <v>0</v>
      </c>
      <c r="AR145" s="144" t="s">
        <v>527</v>
      </c>
      <c r="AT145" s="144" t="s">
        <v>137</v>
      </c>
      <c r="AU145" s="144" t="s">
        <v>87</v>
      </c>
      <c r="AY145" s="14" t="s">
        <v>135</v>
      </c>
      <c r="BE145" s="145">
        <f>IF(O145="základní",K145,0)</f>
        <v>0</v>
      </c>
      <c r="BF145" s="145">
        <f>IF(O145="snížená",K145,0)</f>
        <v>0</v>
      </c>
      <c r="BG145" s="145">
        <f>IF(O145="zákl. přenesená",K145,0)</f>
        <v>0</v>
      </c>
      <c r="BH145" s="145">
        <f>IF(O145="sníž. přenesená",K145,0)</f>
        <v>0</v>
      </c>
      <c r="BI145" s="145">
        <f>IF(O145="nulová",K145,0)</f>
        <v>0</v>
      </c>
      <c r="BJ145" s="14" t="s">
        <v>85</v>
      </c>
      <c r="BK145" s="145">
        <f>ROUND(P145*H145,2)</f>
        <v>0</v>
      </c>
      <c r="BL145" s="14" t="s">
        <v>527</v>
      </c>
      <c r="BM145" s="144" t="s">
        <v>988</v>
      </c>
    </row>
    <row r="146" spans="2:65" s="1" customFormat="1" ht="11.25">
      <c r="B146" s="29"/>
      <c r="D146" s="146" t="s">
        <v>144</v>
      </c>
      <c r="F146" s="147" t="s">
        <v>982</v>
      </c>
      <c r="I146" s="148"/>
      <c r="J146" s="148"/>
      <c r="M146" s="29"/>
      <c r="N146" s="149"/>
      <c r="X146" s="53"/>
      <c r="AT146" s="14" t="s">
        <v>144</v>
      </c>
      <c r="AU146" s="14" t="s">
        <v>87</v>
      </c>
    </row>
    <row r="147" spans="2:65" s="1" customFormat="1" ht="11.25">
      <c r="B147" s="29"/>
      <c r="D147" s="150" t="s">
        <v>146</v>
      </c>
      <c r="F147" s="151" t="s">
        <v>984</v>
      </c>
      <c r="I147" s="148"/>
      <c r="J147" s="148"/>
      <c r="M147" s="29"/>
      <c r="N147" s="149"/>
      <c r="X147" s="53"/>
      <c r="AT147" s="14" t="s">
        <v>146</v>
      </c>
      <c r="AU147" s="14" t="s">
        <v>87</v>
      </c>
    </row>
    <row r="148" spans="2:65" s="1" customFormat="1" ht="16.5" customHeight="1">
      <c r="B148" s="29"/>
      <c r="C148" s="160" t="s">
        <v>240</v>
      </c>
      <c r="D148" s="160" t="s">
        <v>311</v>
      </c>
      <c r="E148" s="161" t="s">
        <v>989</v>
      </c>
      <c r="F148" s="162" t="s">
        <v>990</v>
      </c>
      <c r="G148" s="163" t="s">
        <v>968</v>
      </c>
      <c r="H148" s="164">
        <v>1</v>
      </c>
      <c r="I148" s="165"/>
      <c r="J148" s="166"/>
      <c r="K148" s="167">
        <f>ROUND(P148*H148,2)</f>
        <v>0</v>
      </c>
      <c r="L148" s="162" t="s">
        <v>1</v>
      </c>
      <c r="M148" s="168"/>
      <c r="N148" s="169" t="s">
        <v>1</v>
      </c>
      <c r="O148" s="140" t="s">
        <v>40</v>
      </c>
      <c r="P148" s="141">
        <f>I148+J148</f>
        <v>0</v>
      </c>
      <c r="Q148" s="141">
        <f>ROUND(I148*H148,2)</f>
        <v>0</v>
      </c>
      <c r="R148" s="141">
        <f>ROUND(J148*H148,2)</f>
        <v>0</v>
      </c>
      <c r="T148" s="142">
        <f>S148*H148</f>
        <v>0</v>
      </c>
      <c r="U148" s="142">
        <v>0</v>
      </c>
      <c r="V148" s="142">
        <f>U148*H148</f>
        <v>0</v>
      </c>
      <c r="W148" s="142">
        <v>0</v>
      </c>
      <c r="X148" s="143">
        <f>W148*H148</f>
        <v>0</v>
      </c>
      <c r="AR148" s="144" t="s">
        <v>969</v>
      </c>
      <c r="AT148" s="144" t="s">
        <v>311</v>
      </c>
      <c r="AU148" s="144" t="s">
        <v>87</v>
      </c>
      <c r="AY148" s="14" t="s">
        <v>135</v>
      </c>
      <c r="BE148" s="145">
        <f>IF(O148="základní",K148,0)</f>
        <v>0</v>
      </c>
      <c r="BF148" s="145">
        <f>IF(O148="snížená",K148,0)</f>
        <v>0</v>
      </c>
      <c r="BG148" s="145">
        <f>IF(O148="zákl. přenesená",K148,0)</f>
        <v>0</v>
      </c>
      <c r="BH148" s="145">
        <f>IF(O148="sníž. přenesená",K148,0)</f>
        <v>0</v>
      </c>
      <c r="BI148" s="145">
        <f>IF(O148="nulová",K148,0)</f>
        <v>0</v>
      </c>
      <c r="BJ148" s="14" t="s">
        <v>85</v>
      </c>
      <c r="BK148" s="145">
        <f>ROUND(P148*H148,2)</f>
        <v>0</v>
      </c>
      <c r="BL148" s="14" t="s">
        <v>527</v>
      </c>
      <c r="BM148" s="144" t="s">
        <v>991</v>
      </c>
    </row>
    <row r="149" spans="2:65" s="1" customFormat="1" ht="11.25">
      <c r="B149" s="29"/>
      <c r="D149" s="146" t="s">
        <v>144</v>
      </c>
      <c r="F149" s="147" t="s">
        <v>990</v>
      </c>
      <c r="I149" s="148"/>
      <c r="J149" s="148"/>
      <c r="M149" s="29"/>
      <c r="N149" s="149"/>
      <c r="X149" s="53"/>
      <c r="AT149" s="14" t="s">
        <v>144</v>
      </c>
      <c r="AU149" s="14" t="s">
        <v>87</v>
      </c>
    </row>
    <row r="150" spans="2:65" s="1" customFormat="1" ht="37.9" customHeight="1">
      <c r="B150" s="29"/>
      <c r="C150" s="132" t="s">
        <v>252</v>
      </c>
      <c r="D150" s="132" t="s">
        <v>137</v>
      </c>
      <c r="E150" s="133" t="s">
        <v>992</v>
      </c>
      <c r="F150" s="134" t="s">
        <v>993</v>
      </c>
      <c r="G150" s="135" t="s">
        <v>371</v>
      </c>
      <c r="H150" s="136">
        <v>287</v>
      </c>
      <c r="I150" s="137"/>
      <c r="J150" s="137"/>
      <c r="K150" s="138">
        <f>ROUND(P150*H150,2)</f>
        <v>0</v>
      </c>
      <c r="L150" s="134" t="s">
        <v>141</v>
      </c>
      <c r="M150" s="29"/>
      <c r="N150" s="139" t="s">
        <v>1</v>
      </c>
      <c r="O150" s="140" t="s">
        <v>40</v>
      </c>
      <c r="P150" s="141">
        <f>I150+J150</f>
        <v>0</v>
      </c>
      <c r="Q150" s="141">
        <f>ROUND(I150*H150,2)</f>
        <v>0</v>
      </c>
      <c r="R150" s="141">
        <f>ROUND(J150*H150,2)</f>
        <v>0</v>
      </c>
      <c r="T150" s="142">
        <f>S150*H150</f>
        <v>0</v>
      </c>
      <c r="U150" s="142">
        <v>0</v>
      </c>
      <c r="V150" s="142">
        <f>U150*H150</f>
        <v>0</v>
      </c>
      <c r="W150" s="142">
        <v>0</v>
      </c>
      <c r="X150" s="143">
        <f>W150*H150</f>
        <v>0</v>
      </c>
      <c r="AR150" s="144" t="s">
        <v>527</v>
      </c>
      <c r="AT150" s="144" t="s">
        <v>137</v>
      </c>
      <c r="AU150" s="144" t="s">
        <v>87</v>
      </c>
      <c r="AY150" s="14" t="s">
        <v>135</v>
      </c>
      <c r="BE150" s="145">
        <f>IF(O150="základní",K150,0)</f>
        <v>0</v>
      </c>
      <c r="BF150" s="145">
        <f>IF(O150="snížená",K150,0)</f>
        <v>0</v>
      </c>
      <c r="BG150" s="145">
        <f>IF(O150="zákl. přenesená",K150,0)</f>
        <v>0</v>
      </c>
      <c r="BH150" s="145">
        <f>IF(O150="sníž. přenesená",K150,0)</f>
        <v>0</v>
      </c>
      <c r="BI150" s="145">
        <f>IF(O150="nulová",K150,0)</f>
        <v>0</v>
      </c>
      <c r="BJ150" s="14" t="s">
        <v>85</v>
      </c>
      <c r="BK150" s="145">
        <f>ROUND(P150*H150,2)</f>
        <v>0</v>
      </c>
      <c r="BL150" s="14" t="s">
        <v>527</v>
      </c>
      <c r="BM150" s="144" t="s">
        <v>994</v>
      </c>
    </row>
    <row r="151" spans="2:65" s="1" customFormat="1" ht="29.25">
      <c r="B151" s="29"/>
      <c r="D151" s="146" t="s">
        <v>144</v>
      </c>
      <c r="F151" s="147" t="s">
        <v>995</v>
      </c>
      <c r="I151" s="148"/>
      <c r="J151" s="148"/>
      <c r="M151" s="29"/>
      <c r="N151" s="149"/>
      <c r="X151" s="53"/>
      <c r="AT151" s="14" t="s">
        <v>144</v>
      </c>
      <c r="AU151" s="14" t="s">
        <v>87</v>
      </c>
    </row>
    <row r="152" spans="2:65" s="1" customFormat="1" ht="11.25">
      <c r="B152" s="29"/>
      <c r="D152" s="150" t="s">
        <v>146</v>
      </c>
      <c r="F152" s="151" t="s">
        <v>996</v>
      </c>
      <c r="I152" s="148"/>
      <c r="J152" s="148"/>
      <c r="M152" s="29"/>
      <c r="N152" s="149"/>
      <c r="X152" s="53"/>
      <c r="AT152" s="14" t="s">
        <v>146</v>
      </c>
      <c r="AU152" s="14" t="s">
        <v>87</v>
      </c>
    </row>
    <row r="153" spans="2:65" s="1" customFormat="1" ht="24.2" customHeight="1">
      <c r="B153" s="29"/>
      <c r="C153" s="132" t="s">
        <v>260</v>
      </c>
      <c r="D153" s="132" t="s">
        <v>137</v>
      </c>
      <c r="E153" s="133" t="s">
        <v>997</v>
      </c>
      <c r="F153" s="134" t="s">
        <v>998</v>
      </c>
      <c r="G153" s="135" t="s">
        <v>371</v>
      </c>
      <c r="H153" s="136">
        <v>287</v>
      </c>
      <c r="I153" s="137"/>
      <c r="J153" s="137"/>
      <c r="K153" s="138">
        <f>ROUND(P153*H153,2)</f>
        <v>0</v>
      </c>
      <c r="L153" s="134" t="s">
        <v>141</v>
      </c>
      <c r="M153" s="29"/>
      <c r="N153" s="139" t="s">
        <v>1</v>
      </c>
      <c r="O153" s="140" t="s">
        <v>40</v>
      </c>
      <c r="P153" s="141">
        <f>I153+J153</f>
        <v>0</v>
      </c>
      <c r="Q153" s="141">
        <f>ROUND(I153*H153,2)</f>
        <v>0</v>
      </c>
      <c r="R153" s="141">
        <f>ROUND(J153*H153,2)</f>
        <v>0</v>
      </c>
      <c r="T153" s="142">
        <f>S153*H153</f>
        <v>0</v>
      </c>
      <c r="U153" s="142">
        <v>0</v>
      </c>
      <c r="V153" s="142">
        <f>U153*H153</f>
        <v>0</v>
      </c>
      <c r="W153" s="142">
        <v>0</v>
      </c>
      <c r="X153" s="143">
        <f>W153*H153</f>
        <v>0</v>
      </c>
      <c r="AR153" s="144" t="s">
        <v>527</v>
      </c>
      <c r="AT153" s="144" t="s">
        <v>137</v>
      </c>
      <c r="AU153" s="144" t="s">
        <v>87</v>
      </c>
      <c r="AY153" s="14" t="s">
        <v>135</v>
      </c>
      <c r="BE153" s="145">
        <f>IF(O153="základní",K153,0)</f>
        <v>0</v>
      </c>
      <c r="BF153" s="145">
        <f>IF(O153="snížená",K153,0)</f>
        <v>0</v>
      </c>
      <c r="BG153" s="145">
        <f>IF(O153="zákl. přenesená",K153,0)</f>
        <v>0</v>
      </c>
      <c r="BH153" s="145">
        <f>IF(O153="sníž. přenesená",K153,0)</f>
        <v>0</v>
      </c>
      <c r="BI153" s="145">
        <f>IF(O153="nulová",K153,0)</f>
        <v>0</v>
      </c>
      <c r="BJ153" s="14" t="s">
        <v>85</v>
      </c>
      <c r="BK153" s="145">
        <f>ROUND(P153*H153,2)</f>
        <v>0</v>
      </c>
      <c r="BL153" s="14" t="s">
        <v>527</v>
      </c>
      <c r="BM153" s="144" t="s">
        <v>999</v>
      </c>
    </row>
    <row r="154" spans="2:65" s="1" customFormat="1" ht="19.5">
      <c r="B154" s="29"/>
      <c r="D154" s="146" t="s">
        <v>144</v>
      </c>
      <c r="F154" s="147" t="s">
        <v>1000</v>
      </c>
      <c r="I154" s="148"/>
      <c r="J154" s="148"/>
      <c r="M154" s="29"/>
      <c r="N154" s="149"/>
      <c r="X154" s="53"/>
      <c r="AT154" s="14" t="s">
        <v>144</v>
      </c>
      <c r="AU154" s="14" t="s">
        <v>87</v>
      </c>
    </row>
    <row r="155" spans="2:65" s="1" customFormat="1" ht="11.25">
      <c r="B155" s="29"/>
      <c r="D155" s="150" t="s">
        <v>146</v>
      </c>
      <c r="F155" s="151" t="s">
        <v>1001</v>
      </c>
      <c r="I155" s="148"/>
      <c r="J155" s="148"/>
      <c r="M155" s="29"/>
      <c r="N155" s="149"/>
      <c r="X155" s="53"/>
      <c r="AT155" s="14" t="s">
        <v>146</v>
      </c>
      <c r="AU155" s="14" t="s">
        <v>87</v>
      </c>
    </row>
    <row r="156" spans="2:65" s="1" customFormat="1" ht="24.2" customHeight="1">
      <c r="B156" s="29"/>
      <c r="C156" s="160" t="s">
        <v>266</v>
      </c>
      <c r="D156" s="160" t="s">
        <v>311</v>
      </c>
      <c r="E156" s="161" t="s">
        <v>1002</v>
      </c>
      <c r="F156" s="162" t="s">
        <v>1003</v>
      </c>
      <c r="G156" s="163" t="s">
        <v>314</v>
      </c>
      <c r="H156" s="164">
        <v>186.83699999999999</v>
      </c>
      <c r="I156" s="165"/>
      <c r="J156" s="166"/>
      <c r="K156" s="167">
        <f>ROUND(P156*H156,2)</f>
        <v>0</v>
      </c>
      <c r="L156" s="162" t="s">
        <v>141</v>
      </c>
      <c r="M156" s="168"/>
      <c r="N156" s="169" t="s">
        <v>1</v>
      </c>
      <c r="O156" s="140" t="s">
        <v>40</v>
      </c>
      <c r="P156" s="141">
        <f>I156+J156</f>
        <v>0</v>
      </c>
      <c r="Q156" s="141">
        <f>ROUND(I156*H156,2)</f>
        <v>0</v>
      </c>
      <c r="R156" s="141">
        <f>ROUND(J156*H156,2)</f>
        <v>0</v>
      </c>
      <c r="T156" s="142">
        <f>S156*H156</f>
        <v>0</v>
      </c>
      <c r="U156" s="142">
        <v>1E-3</v>
      </c>
      <c r="V156" s="142">
        <f>U156*H156</f>
        <v>0.186837</v>
      </c>
      <c r="W156" s="142">
        <v>0</v>
      </c>
      <c r="X156" s="143">
        <f>W156*H156</f>
        <v>0</v>
      </c>
      <c r="AR156" s="144" t="s">
        <v>969</v>
      </c>
      <c r="AT156" s="144" t="s">
        <v>311</v>
      </c>
      <c r="AU156" s="144" t="s">
        <v>87</v>
      </c>
      <c r="AY156" s="14" t="s">
        <v>135</v>
      </c>
      <c r="BE156" s="145">
        <f>IF(O156="základní",K156,0)</f>
        <v>0</v>
      </c>
      <c r="BF156" s="145">
        <f>IF(O156="snížená",K156,0)</f>
        <v>0</v>
      </c>
      <c r="BG156" s="145">
        <f>IF(O156="zákl. přenesená",K156,0)</f>
        <v>0</v>
      </c>
      <c r="BH156" s="145">
        <f>IF(O156="sníž. přenesená",K156,0)</f>
        <v>0</v>
      </c>
      <c r="BI156" s="145">
        <f>IF(O156="nulová",K156,0)</f>
        <v>0</v>
      </c>
      <c r="BJ156" s="14" t="s">
        <v>85</v>
      </c>
      <c r="BK156" s="145">
        <f>ROUND(P156*H156,2)</f>
        <v>0</v>
      </c>
      <c r="BL156" s="14" t="s">
        <v>527</v>
      </c>
      <c r="BM156" s="144" t="s">
        <v>1004</v>
      </c>
    </row>
    <row r="157" spans="2:65" s="1" customFormat="1" ht="11.25">
      <c r="B157" s="29"/>
      <c r="D157" s="146" t="s">
        <v>144</v>
      </c>
      <c r="F157" s="147" t="s">
        <v>1003</v>
      </c>
      <c r="I157" s="148"/>
      <c r="J157" s="148"/>
      <c r="M157" s="29"/>
      <c r="N157" s="149"/>
      <c r="X157" s="53"/>
      <c r="AT157" s="14" t="s">
        <v>144</v>
      </c>
      <c r="AU157" s="14" t="s">
        <v>87</v>
      </c>
    </row>
    <row r="158" spans="2:65" s="1" customFormat="1" ht="19.5">
      <c r="B158" s="29"/>
      <c r="D158" s="146" t="s">
        <v>159</v>
      </c>
      <c r="F158" s="152" t="s">
        <v>1005</v>
      </c>
      <c r="I158" s="148"/>
      <c r="J158" s="148"/>
      <c r="M158" s="29"/>
      <c r="N158" s="149"/>
      <c r="X158" s="53"/>
      <c r="AT158" s="14" t="s">
        <v>159</v>
      </c>
      <c r="AU158" s="14" t="s">
        <v>87</v>
      </c>
    </row>
    <row r="159" spans="2:65" s="12" customFormat="1" ht="11.25">
      <c r="B159" s="153"/>
      <c r="D159" s="146" t="s">
        <v>186</v>
      </c>
      <c r="E159" s="154" t="s">
        <v>1</v>
      </c>
      <c r="F159" s="155" t="s">
        <v>1006</v>
      </c>
      <c r="H159" s="156">
        <v>177.94</v>
      </c>
      <c r="I159" s="157"/>
      <c r="J159" s="157"/>
      <c r="M159" s="153"/>
      <c r="N159" s="158"/>
      <c r="X159" s="159"/>
      <c r="AT159" s="154" t="s">
        <v>186</v>
      </c>
      <c r="AU159" s="154" t="s">
        <v>87</v>
      </c>
      <c r="AV159" s="12" t="s">
        <v>87</v>
      </c>
      <c r="AW159" s="12" t="s">
        <v>5</v>
      </c>
      <c r="AX159" s="12" t="s">
        <v>85</v>
      </c>
      <c r="AY159" s="154" t="s">
        <v>135</v>
      </c>
    </row>
    <row r="160" spans="2:65" s="12" customFormat="1" ht="11.25">
      <c r="B160" s="153"/>
      <c r="D160" s="146" t="s">
        <v>186</v>
      </c>
      <c r="F160" s="155" t="s">
        <v>1007</v>
      </c>
      <c r="H160" s="156">
        <v>186.83699999999999</v>
      </c>
      <c r="I160" s="157"/>
      <c r="J160" s="157"/>
      <c r="M160" s="153"/>
      <c r="N160" s="158"/>
      <c r="X160" s="159"/>
      <c r="AT160" s="154" t="s">
        <v>186</v>
      </c>
      <c r="AU160" s="154" t="s">
        <v>87</v>
      </c>
      <c r="AV160" s="12" t="s">
        <v>87</v>
      </c>
      <c r="AW160" s="12" t="s">
        <v>4</v>
      </c>
      <c r="AX160" s="12" t="s">
        <v>85</v>
      </c>
      <c r="AY160" s="154" t="s">
        <v>135</v>
      </c>
    </row>
    <row r="161" spans="2:65" s="1" customFormat="1" ht="24.2" customHeight="1">
      <c r="B161" s="29"/>
      <c r="C161" s="132" t="s">
        <v>8</v>
      </c>
      <c r="D161" s="132" t="s">
        <v>137</v>
      </c>
      <c r="E161" s="133" t="s">
        <v>1008</v>
      </c>
      <c r="F161" s="134" t="s">
        <v>1009</v>
      </c>
      <c r="G161" s="135" t="s">
        <v>480</v>
      </c>
      <c r="H161" s="136">
        <v>6</v>
      </c>
      <c r="I161" s="137"/>
      <c r="J161" s="137"/>
      <c r="K161" s="138">
        <f>ROUND(P161*H161,2)</f>
        <v>0</v>
      </c>
      <c r="L161" s="134" t="s">
        <v>141</v>
      </c>
      <c r="M161" s="29"/>
      <c r="N161" s="139" t="s">
        <v>1</v>
      </c>
      <c r="O161" s="140" t="s">
        <v>40</v>
      </c>
      <c r="P161" s="141">
        <f>I161+J161</f>
        <v>0</v>
      </c>
      <c r="Q161" s="141">
        <f>ROUND(I161*H161,2)</f>
        <v>0</v>
      </c>
      <c r="R161" s="141">
        <f>ROUND(J161*H161,2)</f>
        <v>0</v>
      </c>
      <c r="T161" s="142">
        <f>S161*H161</f>
        <v>0</v>
      </c>
      <c r="U161" s="142">
        <v>0</v>
      </c>
      <c r="V161" s="142">
        <f>U161*H161</f>
        <v>0</v>
      </c>
      <c r="W161" s="142">
        <v>0</v>
      </c>
      <c r="X161" s="143">
        <f>W161*H161</f>
        <v>0</v>
      </c>
      <c r="AR161" s="144" t="s">
        <v>527</v>
      </c>
      <c r="AT161" s="144" t="s">
        <v>137</v>
      </c>
      <c r="AU161" s="144" t="s">
        <v>87</v>
      </c>
      <c r="AY161" s="14" t="s">
        <v>135</v>
      </c>
      <c r="BE161" s="145">
        <f>IF(O161="základní",K161,0)</f>
        <v>0</v>
      </c>
      <c r="BF161" s="145">
        <f>IF(O161="snížená",K161,0)</f>
        <v>0</v>
      </c>
      <c r="BG161" s="145">
        <f>IF(O161="zákl. přenesená",K161,0)</f>
        <v>0</v>
      </c>
      <c r="BH161" s="145">
        <f>IF(O161="sníž. přenesená",K161,0)</f>
        <v>0</v>
      </c>
      <c r="BI161" s="145">
        <f>IF(O161="nulová",K161,0)</f>
        <v>0</v>
      </c>
      <c r="BJ161" s="14" t="s">
        <v>85</v>
      </c>
      <c r="BK161" s="145">
        <f>ROUND(P161*H161,2)</f>
        <v>0</v>
      </c>
      <c r="BL161" s="14" t="s">
        <v>527</v>
      </c>
      <c r="BM161" s="144" t="s">
        <v>1010</v>
      </c>
    </row>
    <row r="162" spans="2:65" s="1" customFormat="1" ht="11.25">
      <c r="B162" s="29"/>
      <c r="D162" s="146" t="s">
        <v>144</v>
      </c>
      <c r="F162" s="147" t="s">
        <v>1011</v>
      </c>
      <c r="I162" s="148"/>
      <c r="J162" s="148"/>
      <c r="M162" s="29"/>
      <c r="N162" s="149"/>
      <c r="X162" s="53"/>
      <c r="AT162" s="14" t="s">
        <v>144</v>
      </c>
      <c r="AU162" s="14" t="s">
        <v>87</v>
      </c>
    </row>
    <row r="163" spans="2:65" s="1" customFormat="1" ht="11.25">
      <c r="B163" s="29"/>
      <c r="D163" s="150" t="s">
        <v>146</v>
      </c>
      <c r="F163" s="151" t="s">
        <v>1012</v>
      </c>
      <c r="I163" s="148"/>
      <c r="J163" s="148"/>
      <c r="M163" s="29"/>
      <c r="N163" s="149"/>
      <c r="X163" s="53"/>
      <c r="AT163" s="14" t="s">
        <v>146</v>
      </c>
      <c r="AU163" s="14" t="s">
        <v>87</v>
      </c>
    </row>
    <row r="164" spans="2:65" s="1" customFormat="1" ht="24.2" customHeight="1">
      <c r="B164" s="29"/>
      <c r="C164" s="160" t="s">
        <v>277</v>
      </c>
      <c r="D164" s="160" t="s">
        <v>311</v>
      </c>
      <c r="E164" s="161" t="s">
        <v>1013</v>
      </c>
      <c r="F164" s="162" t="s">
        <v>1014</v>
      </c>
      <c r="G164" s="163" t="s">
        <v>480</v>
      </c>
      <c r="H164" s="164">
        <v>6</v>
      </c>
      <c r="I164" s="165"/>
      <c r="J164" s="166"/>
      <c r="K164" s="167">
        <f>ROUND(P164*H164,2)</f>
        <v>0</v>
      </c>
      <c r="L164" s="162" t="s">
        <v>141</v>
      </c>
      <c r="M164" s="168"/>
      <c r="N164" s="169" t="s">
        <v>1</v>
      </c>
      <c r="O164" s="140" t="s">
        <v>40</v>
      </c>
      <c r="P164" s="141">
        <f>I164+J164</f>
        <v>0</v>
      </c>
      <c r="Q164" s="141">
        <f>ROUND(I164*H164,2)</f>
        <v>0</v>
      </c>
      <c r="R164" s="141">
        <f>ROUND(J164*H164,2)</f>
        <v>0</v>
      </c>
      <c r="T164" s="142">
        <f>S164*H164</f>
        <v>0</v>
      </c>
      <c r="U164" s="142">
        <v>2.3000000000000001E-4</v>
      </c>
      <c r="V164" s="142">
        <f>U164*H164</f>
        <v>1.3800000000000002E-3</v>
      </c>
      <c r="W164" s="142">
        <v>0</v>
      </c>
      <c r="X164" s="143">
        <f>W164*H164</f>
        <v>0</v>
      </c>
      <c r="AR164" s="144" t="s">
        <v>1015</v>
      </c>
      <c r="AT164" s="144" t="s">
        <v>311</v>
      </c>
      <c r="AU164" s="144" t="s">
        <v>87</v>
      </c>
      <c r="AY164" s="14" t="s">
        <v>135</v>
      </c>
      <c r="BE164" s="145">
        <f>IF(O164="základní",K164,0)</f>
        <v>0</v>
      </c>
      <c r="BF164" s="145">
        <f>IF(O164="snížená",K164,0)</f>
        <v>0</v>
      </c>
      <c r="BG164" s="145">
        <f>IF(O164="zákl. přenesená",K164,0)</f>
        <v>0</v>
      </c>
      <c r="BH164" s="145">
        <f>IF(O164="sníž. přenesená",K164,0)</f>
        <v>0</v>
      </c>
      <c r="BI164" s="145">
        <f>IF(O164="nulová",K164,0)</f>
        <v>0</v>
      </c>
      <c r="BJ164" s="14" t="s">
        <v>85</v>
      </c>
      <c r="BK164" s="145">
        <f>ROUND(P164*H164,2)</f>
        <v>0</v>
      </c>
      <c r="BL164" s="14" t="s">
        <v>1015</v>
      </c>
      <c r="BM164" s="144" t="s">
        <v>1016</v>
      </c>
    </row>
    <row r="165" spans="2:65" s="1" customFormat="1" ht="11.25">
      <c r="B165" s="29"/>
      <c r="D165" s="146" t="s">
        <v>144</v>
      </c>
      <c r="F165" s="147" t="s">
        <v>1014</v>
      </c>
      <c r="I165" s="148"/>
      <c r="J165" s="148"/>
      <c r="M165" s="29"/>
      <c r="N165" s="149"/>
      <c r="X165" s="53"/>
      <c r="AT165" s="14" t="s">
        <v>144</v>
      </c>
      <c r="AU165" s="14" t="s">
        <v>87</v>
      </c>
    </row>
    <row r="166" spans="2:65" s="1" customFormat="1" ht="24.2" customHeight="1">
      <c r="B166" s="29"/>
      <c r="C166" s="132" t="s">
        <v>282</v>
      </c>
      <c r="D166" s="132" t="s">
        <v>137</v>
      </c>
      <c r="E166" s="133" t="s">
        <v>1008</v>
      </c>
      <c r="F166" s="134" t="s">
        <v>1009</v>
      </c>
      <c r="G166" s="135" t="s">
        <v>480</v>
      </c>
      <c r="H166" s="136">
        <v>7</v>
      </c>
      <c r="I166" s="137"/>
      <c r="J166" s="137"/>
      <c r="K166" s="138">
        <f>ROUND(P166*H166,2)</f>
        <v>0</v>
      </c>
      <c r="L166" s="134" t="s">
        <v>141</v>
      </c>
      <c r="M166" s="29"/>
      <c r="N166" s="139" t="s">
        <v>1</v>
      </c>
      <c r="O166" s="140" t="s">
        <v>40</v>
      </c>
      <c r="P166" s="141">
        <f>I166+J166</f>
        <v>0</v>
      </c>
      <c r="Q166" s="141">
        <f>ROUND(I166*H166,2)</f>
        <v>0</v>
      </c>
      <c r="R166" s="141">
        <f>ROUND(J166*H166,2)</f>
        <v>0</v>
      </c>
      <c r="T166" s="142">
        <f>S166*H166</f>
        <v>0</v>
      </c>
      <c r="U166" s="142">
        <v>0</v>
      </c>
      <c r="V166" s="142">
        <f>U166*H166</f>
        <v>0</v>
      </c>
      <c r="W166" s="142">
        <v>0</v>
      </c>
      <c r="X166" s="143">
        <f>W166*H166</f>
        <v>0</v>
      </c>
      <c r="AR166" s="144" t="s">
        <v>527</v>
      </c>
      <c r="AT166" s="144" t="s">
        <v>137</v>
      </c>
      <c r="AU166" s="144" t="s">
        <v>87</v>
      </c>
      <c r="AY166" s="14" t="s">
        <v>135</v>
      </c>
      <c r="BE166" s="145">
        <f>IF(O166="základní",K166,0)</f>
        <v>0</v>
      </c>
      <c r="BF166" s="145">
        <f>IF(O166="snížená",K166,0)</f>
        <v>0</v>
      </c>
      <c r="BG166" s="145">
        <f>IF(O166="zákl. přenesená",K166,0)</f>
        <v>0</v>
      </c>
      <c r="BH166" s="145">
        <f>IF(O166="sníž. přenesená",K166,0)</f>
        <v>0</v>
      </c>
      <c r="BI166" s="145">
        <f>IF(O166="nulová",K166,0)</f>
        <v>0</v>
      </c>
      <c r="BJ166" s="14" t="s">
        <v>85</v>
      </c>
      <c r="BK166" s="145">
        <f>ROUND(P166*H166,2)</f>
        <v>0</v>
      </c>
      <c r="BL166" s="14" t="s">
        <v>527</v>
      </c>
      <c r="BM166" s="144" t="s">
        <v>1017</v>
      </c>
    </row>
    <row r="167" spans="2:65" s="1" customFormat="1" ht="11.25">
      <c r="B167" s="29"/>
      <c r="D167" s="146" t="s">
        <v>144</v>
      </c>
      <c r="F167" s="147" t="s">
        <v>1011</v>
      </c>
      <c r="I167" s="148"/>
      <c r="J167" s="148"/>
      <c r="M167" s="29"/>
      <c r="N167" s="149"/>
      <c r="X167" s="53"/>
      <c r="AT167" s="14" t="s">
        <v>144</v>
      </c>
      <c r="AU167" s="14" t="s">
        <v>87</v>
      </c>
    </row>
    <row r="168" spans="2:65" s="1" customFormat="1" ht="11.25">
      <c r="B168" s="29"/>
      <c r="D168" s="150" t="s">
        <v>146</v>
      </c>
      <c r="F168" s="151" t="s">
        <v>1012</v>
      </c>
      <c r="I168" s="148"/>
      <c r="J168" s="148"/>
      <c r="M168" s="29"/>
      <c r="N168" s="149"/>
      <c r="X168" s="53"/>
      <c r="AT168" s="14" t="s">
        <v>146</v>
      </c>
      <c r="AU168" s="14" t="s">
        <v>87</v>
      </c>
    </row>
    <row r="169" spans="2:65" s="1" customFormat="1" ht="24.2" customHeight="1">
      <c r="B169" s="29"/>
      <c r="C169" s="160" t="s">
        <v>287</v>
      </c>
      <c r="D169" s="160" t="s">
        <v>311</v>
      </c>
      <c r="E169" s="161" t="s">
        <v>1018</v>
      </c>
      <c r="F169" s="162" t="s">
        <v>1019</v>
      </c>
      <c r="G169" s="163" t="s">
        <v>480</v>
      </c>
      <c r="H169" s="164">
        <v>7</v>
      </c>
      <c r="I169" s="165"/>
      <c r="J169" s="166"/>
      <c r="K169" s="167">
        <f>ROUND(P169*H169,2)</f>
        <v>0</v>
      </c>
      <c r="L169" s="162" t="s">
        <v>141</v>
      </c>
      <c r="M169" s="168"/>
      <c r="N169" s="169" t="s">
        <v>1</v>
      </c>
      <c r="O169" s="140" t="s">
        <v>40</v>
      </c>
      <c r="P169" s="141">
        <f>I169+J169</f>
        <v>0</v>
      </c>
      <c r="Q169" s="141">
        <f>ROUND(I169*H169,2)</f>
        <v>0</v>
      </c>
      <c r="R169" s="141">
        <f>ROUND(J169*H169,2)</f>
        <v>0</v>
      </c>
      <c r="T169" s="142">
        <f>S169*H169</f>
        <v>0</v>
      </c>
      <c r="U169" s="142">
        <v>1.6000000000000001E-4</v>
      </c>
      <c r="V169" s="142">
        <f>U169*H169</f>
        <v>1.1200000000000001E-3</v>
      </c>
      <c r="W169" s="142">
        <v>0</v>
      </c>
      <c r="X169" s="143">
        <f>W169*H169</f>
        <v>0</v>
      </c>
      <c r="AR169" s="144" t="s">
        <v>969</v>
      </c>
      <c r="AT169" s="144" t="s">
        <v>311</v>
      </c>
      <c r="AU169" s="144" t="s">
        <v>87</v>
      </c>
      <c r="AY169" s="14" t="s">
        <v>135</v>
      </c>
      <c r="BE169" s="145">
        <f>IF(O169="základní",K169,0)</f>
        <v>0</v>
      </c>
      <c r="BF169" s="145">
        <f>IF(O169="snížená",K169,0)</f>
        <v>0</v>
      </c>
      <c r="BG169" s="145">
        <f>IF(O169="zákl. přenesená",K169,0)</f>
        <v>0</v>
      </c>
      <c r="BH169" s="145">
        <f>IF(O169="sníž. přenesená",K169,0)</f>
        <v>0</v>
      </c>
      <c r="BI169" s="145">
        <f>IF(O169="nulová",K169,0)</f>
        <v>0</v>
      </c>
      <c r="BJ169" s="14" t="s">
        <v>85</v>
      </c>
      <c r="BK169" s="145">
        <f>ROUND(P169*H169,2)</f>
        <v>0</v>
      </c>
      <c r="BL169" s="14" t="s">
        <v>527</v>
      </c>
      <c r="BM169" s="144" t="s">
        <v>1020</v>
      </c>
    </row>
    <row r="170" spans="2:65" s="1" customFormat="1" ht="11.25">
      <c r="B170" s="29"/>
      <c r="D170" s="146" t="s">
        <v>144</v>
      </c>
      <c r="F170" s="147" t="s">
        <v>1019</v>
      </c>
      <c r="I170" s="148"/>
      <c r="J170" s="148"/>
      <c r="M170" s="29"/>
      <c r="N170" s="149"/>
      <c r="X170" s="53"/>
      <c r="AT170" s="14" t="s">
        <v>144</v>
      </c>
      <c r="AU170" s="14" t="s">
        <v>87</v>
      </c>
    </row>
    <row r="171" spans="2:65" s="1" customFormat="1" ht="37.9" customHeight="1">
      <c r="B171" s="29"/>
      <c r="C171" s="132" t="s">
        <v>85</v>
      </c>
      <c r="D171" s="132" t="s">
        <v>137</v>
      </c>
      <c r="E171" s="133" t="s">
        <v>1021</v>
      </c>
      <c r="F171" s="134" t="s">
        <v>1022</v>
      </c>
      <c r="G171" s="135" t="s">
        <v>371</v>
      </c>
      <c r="H171" s="136">
        <v>60</v>
      </c>
      <c r="I171" s="137"/>
      <c r="J171" s="137"/>
      <c r="K171" s="138">
        <f>ROUND(P171*H171,2)</f>
        <v>0</v>
      </c>
      <c r="L171" s="134" t="s">
        <v>141</v>
      </c>
      <c r="M171" s="29"/>
      <c r="N171" s="139" t="s">
        <v>1</v>
      </c>
      <c r="O171" s="140" t="s">
        <v>40</v>
      </c>
      <c r="P171" s="141">
        <f>I171+J171</f>
        <v>0</v>
      </c>
      <c r="Q171" s="141">
        <f>ROUND(I171*H171,2)</f>
        <v>0</v>
      </c>
      <c r="R171" s="141">
        <f>ROUND(J171*H171,2)</f>
        <v>0</v>
      </c>
      <c r="T171" s="142">
        <f>S171*H171</f>
        <v>0</v>
      </c>
      <c r="U171" s="142">
        <v>0</v>
      </c>
      <c r="V171" s="142">
        <f>U171*H171</f>
        <v>0</v>
      </c>
      <c r="W171" s="142">
        <v>0</v>
      </c>
      <c r="X171" s="143">
        <f>W171*H171</f>
        <v>0</v>
      </c>
      <c r="AR171" s="144" t="s">
        <v>527</v>
      </c>
      <c r="AT171" s="144" t="s">
        <v>137</v>
      </c>
      <c r="AU171" s="144" t="s">
        <v>87</v>
      </c>
      <c r="AY171" s="14" t="s">
        <v>135</v>
      </c>
      <c r="BE171" s="145">
        <f>IF(O171="základní",K171,0)</f>
        <v>0</v>
      </c>
      <c r="BF171" s="145">
        <f>IF(O171="snížená",K171,0)</f>
        <v>0</v>
      </c>
      <c r="BG171" s="145">
        <f>IF(O171="zákl. přenesená",K171,0)</f>
        <v>0</v>
      </c>
      <c r="BH171" s="145">
        <f>IF(O171="sníž. přenesená",K171,0)</f>
        <v>0</v>
      </c>
      <c r="BI171" s="145">
        <f>IF(O171="nulová",K171,0)</f>
        <v>0</v>
      </c>
      <c r="BJ171" s="14" t="s">
        <v>85</v>
      </c>
      <c r="BK171" s="145">
        <f>ROUND(P171*H171,2)</f>
        <v>0</v>
      </c>
      <c r="BL171" s="14" t="s">
        <v>527</v>
      </c>
      <c r="BM171" s="144" t="s">
        <v>1023</v>
      </c>
    </row>
    <row r="172" spans="2:65" s="1" customFormat="1" ht="29.25">
      <c r="B172" s="29"/>
      <c r="D172" s="146" t="s">
        <v>144</v>
      </c>
      <c r="F172" s="147" t="s">
        <v>1024</v>
      </c>
      <c r="I172" s="148"/>
      <c r="J172" s="148"/>
      <c r="M172" s="29"/>
      <c r="N172" s="149"/>
      <c r="X172" s="53"/>
      <c r="AT172" s="14" t="s">
        <v>144</v>
      </c>
      <c r="AU172" s="14" t="s">
        <v>87</v>
      </c>
    </row>
    <row r="173" spans="2:65" s="1" customFormat="1" ht="11.25">
      <c r="B173" s="29"/>
      <c r="D173" s="150" t="s">
        <v>146</v>
      </c>
      <c r="F173" s="151" t="s">
        <v>1025</v>
      </c>
      <c r="I173" s="148"/>
      <c r="J173" s="148"/>
      <c r="M173" s="29"/>
      <c r="N173" s="149"/>
      <c r="X173" s="53"/>
      <c r="AT173" s="14" t="s">
        <v>146</v>
      </c>
      <c r="AU173" s="14" t="s">
        <v>87</v>
      </c>
    </row>
    <row r="174" spans="2:65" s="1" customFormat="1" ht="24.2" customHeight="1">
      <c r="B174" s="29"/>
      <c r="C174" s="160" t="s">
        <v>87</v>
      </c>
      <c r="D174" s="160" t="s">
        <v>311</v>
      </c>
      <c r="E174" s="161" t="s">
        <v>1026</v>
      </c>
      <c r="F174" s="162" t="s">
        <v>1027</v>
      </c>
      <c r="G174" s="163" t="s">
        <v>371</v>
      </c>
      <c r="H174" s="164">
        <v>69</v>
      </c>
      <c r="I174" s="165"/>
      <c r="J174" s="166"/>
      <c r="K174" s="167">
        <f>ROUND(P174*H174,2)</f>
        <v>0</v>
      </c>
      <c r="L174" s="162" t="s">
        <v>141</v>
      </c>
      <c r="M174" s="168"/>
      <c r="N174" s="169" t="s">
        <v>1</v>
      </c>
      <c r="O174" s="140" t="s">
        <v>40</v>
      </c>
      <c r="P174" s="141">
        <f>I174+J174</f>
        <v>0</v>
      </c>
      <c r="Q174" s="141">
        <f>ROUND(I174*H174,2)</f>
        <v>0</v>
      </c>
      <c r="R174" s="141">
        <f>ROUND(J174*H174,2)</f>
        <v>0</v>
      </c>
      <c r="T174" s="142">
        <f>S174*H174</f>
        <v>0</v>
      </c>
      <c r="U174" s="142">
        <v>1.2E-4</v>
      </c>
      <c r="V174" s="142">
        <f>U174*H174</f>
        <v>8.2800000000000009E-3</v>
      </c>
      <c r="W174" s="142">
        <v>0</v>
      </c>
      <c r="X174" s="143">
        <f>W174*H174</f>
        <v>0</v>
      </c>
      <c r="AR174" s="144" t="s">
        <v>1015</v>
      </c>
      <c r="AT174" s="144" t="s">
        <v>311</v>
      </c>
      <c r="AU174" s="144" t="s">
        <v>87</v>
      </c>
      <c r="AY174" s="14" t="s">
        <v>135</v>
      </c>
      <c r="BE174" s="145">
        <f>IF(O174="základní",K174,0)</f>
        <v>0</v>
      </c>
      <c r="BF174" s="145">
        <f>IF(O174="snížená",K174,0)</f>
        <v>0</v>
      </c>
      <c r="BG174" s="145">
        <f>IF(O174="zákl. přenesená",K174,0)</f>
        <v>0</v>
      </c>
      <c r="BH174" s="145">
        <f>IF(O174="sníž. přenesená",K174,0)</f>
        <v>0</v>
      </c>
      <c r="BI174" s="145">
        <f>IF(O174="nulová",K174,0)</f>
        <v>0</v>
      </c>
      <c r="BJ174" s="14" t="s">
        <v>85</v>
      </c>
      <c r="BK174" s="145">
        <f>ROUND(P174*H174,2)</f>
        <v>0</v>
      </c>
      <c r="BL174" s="14" t="s">
        <v>1015</v>
      </c>
      <c r="BM174" s="144" t="s">
        <v>1028</v>
      </c>
    </row>
    <row r="175" spans="2:65" s="1" customFormat="1" ht="19.5">
      <c r="B175" s="29"/>
      <c r="D175" s="146" t="s">
        <v>144</v>
      </c>
      <c r="F175" s="147" t="s">
        <v>1027</v>
      </c>
      <c r="I175" s="148"/>
      <c r="J175" s="148"/>
      <c r="M175" s="29"/>
      <c r="N175" s="149"/>
      <c r="X175" s="53"/>
      <c r="AT175" s="14" t="s">
        <v>144</v>
      </c>
      <c r="AU175" s="14" t="s">
        <v>87</v>
      </c>
    </row>
    <row r="176" spans="2:65" s="12" customFormat="1" ht="11.25">
      <c r="B176" s="153"/>
      <c r="D176" s="146" t="s">
        <v>186</v>
      </c>
      <c r="F176" s="155" t="s">
        <v>1029</v>
      </c>
      <c r="H176" s="156">
        <v>69</v>
      </c>
      <c r="I176" s="157"/>
      <c r="J176" s="157"/>
      <c r="M176" s="153"/>
      <c r="N176" s="158"/>
      <c r="X176" s="159"/>
      <c r="AT176" s="154" t="s">
        <v>186</v>
      </c>
      <c r="AU176" s="154" t="s">
        <v>87</v>
      </c>
      <c r="AV176" s="12" t="s">
        <v>87</v>
      </c>
      <c r="AW176" s="12" t="s">
        <v>4</v>
      </c>
      <c r="AX176" s="12" t="s">
        <v>85</v>
      </c>
      <c r="AY176" s="154" t="s">
        <v>135</v>
      </c>
    </row>
    <row r="177" spans="2:65" s="1" customFormat="1" ht="37.9" customHeight="1">
      <c r="B177" s="29"/>
      <c r="C177" s="132" t="s">
        <v>153</v>
      </c>
      <c r="D177" s="132" t="s">
        <v>137</v>
      </c>
      <c r="E177" s="133" t="s">
        <v>1030</v>
      </c>
      <c r="F177" s="134" t="s">
        <v>1031</v>
      </c>
      <c r="G177" s="135" t="s">
        <v>371</v>
      </c>
      <c r="H177" s="136">
        <v>365</v>
      </c>
      <c r="I177" s="137"/>
      <c r="J177" s="137"/>
      <c r="K177" s="138">
        <f>ROUND(P177*H177,2)</f>
        <v>0</v>
      </c>
      <c r="L177" s="134" t="s">
        <v>141</v>
      </c>
      <c r="M177" s="29"/>
      <c r="N177" s="139" t="s">
        <v>1</v>
      </c>
      <c r="O177" s="140" t="s">
        <v>40</v>
      </c>
      <c r="P177" s="141">
        <f>I177+J177</f>
        <v>0</v>
      </c>
      <c r="Q177" s="141">
        <f>ROUND(I177*H177,2)</f>
        <v>0</v>
      </c>
      <c r="R177" s="141">
        <f>ROUND(J177*H177,2)</f>
        <v>0</v>
      </c>
      <c r="T177" s="142">
        <f>S177*H177</f>
        <v>0</v>
      </c>
      <c r="U177" s="142">
        <v>0</v>
      </c>
      <c r="V177" s="142">
        <f>U177*H177</f>
        <v>0</v>
      </c>
      <c r="W177" s="142">
        <v>0</v>
      </c>
      <c r="X177" s="143">
        <f>W177*H177</f>
        <v>0</v>
      </c>
      <c r="AR177" s="144" t="s">
        <v>527</v>
      </c>
      <c r="AT177" s="144" t="s">
        <v>137</v>
      </c>
      <c r="AU177" s="144" t="s">
        <v>87</v>
      </c>
      <c r="AY177" s="14" t="s">
        <v>135</v>
      </c>
      <c r="BE177" s="145">
        <f>IF(O177="základní",K177,0)</f>
        <v>0</v>
      </c>
      <c r="BF177" s="145">
        <f>IF(O177="snížená",K177,0)</f>
        <v>0</v>
      </c>
      <c r="BG177" s="145">
        <f>IF(O177="zákl. přenesená",K177,0)</f>
        <v>0</v>
      </c>
      <c r="BH177" s="145">
        <f>IF(O177="sníž. přenesená",K177,0)</f>
        <v>0</v>
      </c>
      <c r="BI177" s="145">
        <f>IF(O177="nulová",K177,0)</f>
        <v>0</v>
      </c>
      <c r="BJ177" s="14" t="s">
        <v>85</v>
      </c>
      <c r="BK177" s="145">
        <f>ROUND(P177*H177,2)</f>
        <v>0</v>
      </c>
      <c r="BL177" s="14" t="s">
        <v>527</v>
      </c>
      <c r="BM177" s="144" t="s">
        <v>1032</v>
      </c>
    </row>
    <row r="178" spans="2:65" s="1" customFormat="1" ht="29.25">
      <c r="B178" s="29"/>
      <c r="D178" s="146" t="s">
        <v>144</v>
      </c>
      <c r="F178" s="147" t="s">
        <v>1033</v>
      </c>
      <c r="I178" s="148"/>
      <c r="J178" s="148"/>
      <c r="M178" s="29"/>
      <c r="N178" s="149"/>
      <c r="X178" s="53"/>
      <c r="AT178" s="14" t="s">
        <v>144</v>
      </c>
      <c r="AU178" s="14" t="s">
        <v>87</v>
      </c>
    </row>
    <row r="179" spans="2:65" s="1" customFormat="1" ht="11.25">
      <c r="B179" s="29"/>
      <c r="D179" s="150" t="s">
        <v>146</v>
      </c>
      <c r="F179" s="151" t="s">
        <v>1034</v>
      </c>
      <c r="I179" s="148"/>
      <c r="J179" s="148"/>
      <c r="M179" s="29"/>
      <c r="N179" s="149"/>
      <c r="X179" s="53"/>
      <c r="AT179" s="14" t="s">
        <v>146</v>
      </c>
      <c r="AU179" s="14" t="s">
        <v>87</v>
      </c>
    </row>
    <row r="180" spans="2:65" s="1" customFormat="1" ht="24.2" customHeight="1">
      <c r="B180" s="29"/>
      <c r="C180" s="160" t="s">
        <v>142</v>
      </c>
      <c r="D180" s="160" t="s">
        <v>311</v>
      </c>
      <c r="E180" s="161" t="s">
        <v>1035</v>
      </c>
      <c r="F180" s="162" t="s">
        <v>1036</v>
      </c>
      <c r="G180" s="163" t="s">
        <v>371</v>
      </c>
      <c r="H180" s="164">
        <v>419.75</v>
      </c>
      <c r="I180" s="165"/>
      <c r="J180" s="166"/>
      <c r="K180" s="167">
        <f>ROUND(P180*H180,2)</f>
        <v>0</v>
      </c>
      <c r="L180" s="162" t="s">
        <v>141</v>
      </c>
      <c r="M180" s="168"/>
      <c r="N180" s="169" t="s">
        <v>1</v>
      </c>
      <c r="O180" s="140" t="s">
        <v>40</v>
      </c>
      <c r="P180" s="141">
        <f>I180+J180</f>
        <v>0</v>
      </c>
      <c r="Q180" s="141">
        <f>ROUND(I180*H180,2)</f>
        <v>0</v>
      </c>
      <c r="R180" s="141">
        <f>ROUND(J180*H180,2)</f>
        <v>0</v>
      </c>
      <c r="T180" s="142">
        <f>S180*H180</f>
        <v>0</v>
      </c>
      <c r="U180" s="142">
        <v>6.4000000000000005E-4</v>
      </c>
      <c r="V180" s="142">
        <f>U180*H180</f>
        <v>0.26864000000000005</v>
      </c>
      <c r="W180" s="142">
        <v>0</v>
      </c>
      <c r="X180" s="143">
        <f>W180*H180</f>
        <v>0</v>
      </c>
      <c r="AR180" s="144" t="s">
        <v>1015</v>
      </c>
      <c r="AT180" s="144" t="s">
        <v>311</v>
      </c>
      <c r="AU180" s="144" t="s">
        <v>87</v>
      </c>
      <c r="AY180" s="14" t="s">
        <v>135</v>
      </c>
      <c r="BE180" s="145">
        <f>IF(O180="základní",K180,0)</f>
        <v>0</v>
      </c>
      <c r="BF180" s="145">
        <f>IF(O180="snížená",K180,0)</f>
        <v>0</v>
      </c>
      <c r="BG180" s="145">
        <f>IF(O180="zákl. přenesená",K180,0)</f>
        <v>0</v>
      </c>
      <c r="BH180" s="145">
        <f>IF(O180="sníž. přenesená",K180,0)</f>
        <v>0</v>
      </c>
      <c r="BI180" s="145">
        <f>IF(O180="nulová",K180,0)</f>
        <v>0</v>
      </c>
      <c r="BJ180" s="14" t="s">
        <v>85</v>
      </c>
      <c r="BK180" s="145">
        <f>ROUND(P180*H180,2)</f>
        <v>0</v>
      </c>
      <c r="BL180" s="14" t="s">
        <v>1015</v>
      </c>
      <c r="BM180" s="144" t="s">
        <v>1037</v>
      </c>
    </row>
    <row r="181" spans="2:65" s="1" customFormat="1" ht="19.5">
      <c r="B181" s="29"/>
      <c r="D181" s="146" t="s">
        <v>144</v>
      </c>
      <c r="F181" s="147" t="s">
        <v>1036</v>
      </c>
      <c r="I181" s="148"/>
      <c r="J181" s="148"/>
      <c r="M181" s="29"/>
      <c r="N181" s="149"/>
      <c r="X181" s="53"/>
      <c r="AT181" s="14" t="s">
        <v>144</v>
      </c>
      <c r="AU181" s="14" t="s">
        <v>87</v>
      </c>
    </row>
    <row r="182" spans="2:65" s="12" customFormat="1" ht="11.25">
      <c r="B182" s="153"/>
      <c r="D182" s="146" t="s">
        <v>186</v>
      </c>
      <c r="F182" s="155" t="s">
        <v>1038</v>
      </c>
      <c r="H182" s="156">
        <v>419.75</v>
      </c>
      <c r="I182" s="157"/>
      <c r="J182" s="157"/>
      <c r="M182" s="153"/>
      <c r="N182" s="158"/>
      <c r="X182" s="159"/>
      <c r="AT182" s="154" t="s">
        <v>186</v>
      </c>
      <c r="AU182" s="154" t="s">
        <v>87</v>
      </c>
      <c r="AV182" s="12" t="s">
        <v>87</v>
      </c>
      <c r="AW182" s="12" t="s">
        <v>4</v>
      </c>
      <c r="AX182" s="12" t="s">
        <v>85</v>
      </c>
      <c r="AY182" s="154" t="s">
        <v>135</v>
      </c>
    </row>
    <row r="183" spans="2:65" s="1" customFormat="1" ht="37.9" customHeight="1">
      <c r="B183" s="29"/>
      <c r="C183" s="132" t="s">
        <v>167</v>
      </c>
      <c r="D183" s="132" t="s">
        <v>137</v>
      </c>
      <c r="E183" s="133" t="s">
        <v>1039</v>
      </c>
      <c r="F183" s="134" t="s">
        <v>1040</v>
      </c>
      <c r="G183" s="135" t="s">
        <v>371</v>
      </c>
      <c r="H183" s="136">
        <v>230</v>
      </c>
      <c r="I183" s="137"/>
      <c r="J183" s="137"/>
      <c r="K183" s="138">
        <f>ROUND(P183*H183,2)</f>
        <v>0</v>
      </c>
      <c r="L183" s="134" t="s">
        <v>141</v>
      </c>
      <c r="M183" s="29"/>
      <c r="N183" s="139" t="s">
        <v>1</v>
      </c>
      <c r="O183" s="140" t="s">
        <v>40</v>
      </c>
      <c r="P183" s="141">
        <f>I183+J183</f>
        <v>0</v>
      </c>
      <c r="Q183" s="141">
        <f>ROUND(I183*H183,2)</f>
        <v>0</v>
      </c>
      <c r="R183" s="141">
        <f>ROUND(J183*H183,2)</f>
        <v>0</v>
      </c>
      <c r="T183" s="142">
        <f>S183*H183</f>
        <v>0</v>
      </c>
      <c r="U183" s="142">
        <v>0</v>
      </c>
      <c r="V183" s="142">
        <f>U183*H183</f>
        <v>0</v>
      </c>
      <c r="W183" s="142">
        <v>0</v>
      </c>
      <c r="X183" s="143">
        <f>W183*H183</f>
        <v>0</v>
      </c>
      <c r="AR183" s="144" t="s">
        <v>527</v>
      </c>
      <c r="AT183" s="144" t="s">
        <v>137</v>
      </c>
      <c r="AU183" s="144" t="s">
        <v>87</v>
      </c>
      <c r="AY183" s="14" t="s">
        <v>135</v>
      </c>
      <c r="BE183" s="145">
        <f>IF(O183="základní",K183,0)</f>
        <v>0</v>
      </c>
      <c r="BF183" s="145">
        <f>IF(O183="snížená",K183,0)</f>
        <v>0</v>
      </c>
      <c r="BG183" s="145">
        <f>IF(O183="zákl. přenesená",K183,0)</f>
        <v>0</v>
      </c>
      <c r="BH183" s="145">
        <f>IF(O183="sníž. přenesená",K183,0)</f>
        <v>0</v>
      </c>
      <c r="BI183" s="145">
        <f>IF(O183="nulová",K183,0)</f>
        <v>0</v>
      </c>
      <c r="BJ183" s="14" t="s">
        <v>85</v>
      </c>
      <c r="BK183" s="145">
        <f>ROUND(P183*H183,2)</f>
        <v>0</v>
      </c>
      <c r="BL183" s="14" t="s">
        <v>527</v>
      </c>
      <c r="BM183" s="144" t="s">
        <v>1041</v>
      </c>
    </row>
    <row r="184" spans="2:65" s="1" customFormat="1" ht="29.25">
      <c r="B184" s="29"/>
      <c r="D184" s="146" t="s">
        <v>144</v>
      </c>
      <c r="F184" s="147" t="s">
        <v>1042</v>
      </c>
      <c r="I184" s="148"/>
      <c r="J184" s="148"/>
      <c r="M184" s="29"/>
      <c r="N184" s="149"/>
      <c r="X184" s="53"/>
      <c r="AT184" s="14" t="s">
        <v>144</v>
      </c>
      <c r="AU184" s="14" t="s">
        <v>87</v>
      </c>
    </row>
    <row r="185" spans="2:65" s="1" customFormat="1" ht="11.25">
      <c r="B185" s="29"/>
      <c r="D185" s="150" t="s">
        <v>146</v>
      </c>
      <c r="F185" s="151" t="s">
        <v>1043</v>
      </c>
      <c r="I185" s="148"/>
      <c r="J185" s="148"/>
      <c r="M185" s="29"/>
      <c r="N185" s="149"/>
      <c r="X185" s="53"/>
      <c r="AT185" s="14" t="s">
        <v>146</v>
      </c>
      <c r="AU185" s="14" t="s">
        <v>87</v>
      </c>
    </row>
    <row r="186" spans="2:65" s="1" customFormat="1" ht="24.2" customHeight="1">
      <c r="B186" s="29"/>
      <c r="C186" s="160" t="s">
        <v>173</v>
      </c>
      <c r="D186" s="160" t="s">
        <v>311</v>
      </c>
      <c r="E186" s="161" t="s">
        <v>1044</v>
      </c>
      <c r="F186" s="162" t="s">
        <v>1045</v>
      </c>
      <c r="G186" s="163" t="s">
        <v>371</v>
      </c>
      <c r="H186" s="164">
        <v>264.5</v>
      </c>
      <c r="I186" s="165"/>
      <c r="J186" s="166"/>
      <c r="K186" s="167">
        <f>ROUND(P186*H186,2)</f>
        <v>0</v>
      </c>
      <c r="L186" s="162" t="s">
        <v>141</v>
      </c>
      <c r="M186" s="168"/>
      <c r="N186" s="169" t="s">
        <v>1</v>
      </c>
      <c r="O186" s="140" t="s">
        <v>40</v>
      </c>
      <c r="P186" s="141">
        <f>I186+J186</f>
        <v>0</v>
      </c>
      <c r="Q186" s="141">
        <f>ROUND(I186*H186,2)</f>
        <v>0</v>
      </c>
      <c r="R186" s="141">
        <f>ROUND(J186*H186,2)</f>
        <v>0</v>
      </c>
      <c r="T186" s="142">
        <f>S186*H186</f>
        <v>0</v>
      </c>
      <c r="U186" s="142">
        <v>8.9999999999999998E-4</v>
      </c>
      <c r="V186" s="142">
        <f>U186*H186</f>
        <v>0.23804999999999998</v>
      </c>
      <c r="W186" s="142">
        <v>0</v>
      </c>
      <c r="X186" s="143">
        <f>W186*H186</f>
        <v>0</v>
      </c>
      <c r="AR186" s="144" t="s">
        <v>1015</v>
      </c>
      <c r="AT186" s="144" t="s">
        <v>311</v>
      </c>
      <c r="AU186" s="144" t="s">
        <v>87</v>
      </c>
      <c r="AY186" s="14" t="s">
        <v>135</v>
      </c>
      <c r="BE186" s="145">
        <f>IF(O186="základní",K186,0)</f>
        <v>0</v>
      </c>
      <c r="BF186" s="145">
        <f>IF(O186="snížená",K186,0)</f>
        <v>0</v>
      </c>
      <c r="BG186" s="145">
        <f>IF(O186="zákl. přenesená",K186,0)</f>
        <v>0</v>
      </c>
      <c r="BH186" s="145">
        <f>IF(O186="sníž. přenesená",K186,0)</f>
        <v>0</v>
      </c>
      <c r="BI186" s="145">
        <f>IF(O186="nulová",K186,0)</f>
        <v>0</v>
      </c>
      <c r="BJ186" s="14" t="s">
        <v>85</v>
      </c>
      <c r="BK186" s="145">
        <f>ROUND(P186*H186,2)</f>
        <v>0</v>
      </c>
      <c r="BL186" s="14" t="s">
        <v>1015</v>
      </c>
      <c r="BM186" s="144" t="s">
        <v>1046</v>
      </c>
    </row>
    <row r="187" spans="2:65" s="1" customFormat="1" ht="19.5">
      <c r="B187" s="29"/>
      <c r="D187" s="146" t="s">
        <v>144</v>
      </c>
      <c r="F187" s="147" t="s">
        <v>1045</v>
      </c>
      <c r="I187" s="148"/>
      <c r="J187" s="148"/>
      <c r="M187" s="29"/>
      <c r="N187" s="149"/>
      <c r="X187" s="53"/>
      <c r="AT187" s="14" t="s">
        <v>144</v>
      </c>
      <c r="AU187" s="14" t="s">
        <v>87</v>
      </c>
    </row>
    <row r="188" spans="2:65" s="12" customFormat="1" ht="11.25">
      <c r="B188" s="153"/>
      <c r="D188" s="146" t="s">
        <v>186</v>
      </c>
      <c r="F188" s="155" t="s">
        <v>1047</v>
      </c>
      <c r="H188" s="156">
        <v>264.5</v>
      </c>
      <c r="I188" s="157"/>
      <c r="J188" s="157"/>
      <c r="M188" s="153"/>
      <c r="N188" s="158"/>
      <c r="X188" s="159"/>
      <c r="AT188" s="154" t="s">
        <v>186</v>
      </c>
      <c r="AU188" s="154" t="s">
        <v>87</v>
      </c>
      <c r="AV188" s="12" t="s">
        <v>87</v>
      </c>
      <c r="AW188" s="12" t="s">
        <v>4</v>
      </c>
      <c r="AX188" s="12" t="s">
        <v>85</v>
      </c>
      <c r="AY188" s="154" t="s">
        <v>135</v>
      </c>
    </row>
    <row r="189" spans="2:65" s="11" customFormat="1" ht="22.9" customHeight="1">
      <c r="B189" s="119"/>
      <c r="D189" s="120" t="s">
        <v>76</v>
      </c>
      <c r="E189" s="130" t="s">
        <v>1048</v>
      </c>
      <c r="F189" s="130" t="s">
        <v>1049</v>
      </c>
      <c r="I189" s="122"/>
      <c r="J189" s="122"/>
      <c r="K189" s="131">
        <f>BK189</f>
        <v>0</v>
      </c>
      <c r="M189" s="119"/>
      <c r="N189" s="124"/>
      <c r="Q189" s="125">
        <f>SUM(Q190:Q272)</f>
        <v>0</v>
      </c>
      <c r="R189" s="125">
        <f>SUM(R190:R272)</f>
        <v>0</v>
      </c>
      <c r="T189" s="126">
        <f>SUM(T190:T272)</f>
        <v>0</v>
      </c>
      <c r="V189" s="126">
        <f>SUM(V190:V272)</f>
        <v>0.55940069999999997</v>
      </c>
      <c r="X189" s="127">
        <f>SUM(X190:X272)</f>
        <v>0</v>
      </c>
      <c r="AR189" s="120" t="s">
        <v>153</v>
      </c>
      <c r="AT189" s="128" t="s">
        <v>76</v>
      </c>
      <c r="AU189" s="128" t="s">
        <v>85</v>
      </c>
      <c r="AY189" s="120" t="s">
        <v>135</v>
      </c>
      <c r="BK189" s="129">
        <f>SUM(BK190:BK272)</f>
        <v>0</v>
      </c>
    </row>
    <row r="190" spans="2:65" s="1" customFormat="1" ht="24.2" customHeight="1">
      <c r="B190" s="29"/>
      <c r="C190" s="132" t="s">
        <v>293</v>
      </c>
      <c r="D190" s="132" t="s">
        <v>137</v>
      </c>
      <c r="E190" s="133" t="s">
        <v>1050</v>
      </c>
      <c r="F190" s="134" t="s">
        <v>1051</v>
      </c>
      <c r="G190" s="135" t="s">
        <v>1052</v>
      </c>
      <c r="H190" s="136">
        <v>0.27500000000000002</v>
      </c>
      <c r="I190" s="137"/>
      <c r="J190" s="137"/>
      <c r="K190" s="138">
        <f>ROUND(P190*H190,2)</f>
        <v>0</v>
      </c>
      <c r="L190" s="134" t="s">
        <v>141</v>
      </c>
      <c r="M190" s="29"/>
      <c r="N190" s="139" t="s">
        <v>1</v>
      </c>
      <c r="O190" s="140" t="s">
        <v>40</v>
      </c>
      <c r="P190" s="141">
        <f>I190+J190</f>
        <v>0</v>
      </c>
      <c r="Q190" s="141">
        <f>ROUND(I190*H190,2)</f>
        <v>0</v>
      </c>
      <c r="R190" s="141">
        <f>ROUND(J190*H190,2)</f>
        <v>0</v>
      </c>
      <c r="T190" s="142">
        <f>S190*H190</f>
        <v>0</v>
      </c>
      <c r="U190" s="142">
        <v>8.8000000000000005E-3</v>
      </c>
      <c r="V190" s="142">
        <f>U190*H190</f>
        <v>2.4200000000000003E-3</v>
      </c>
      <c r="W190" s="142">
        <v>0</v>
      </c>
      <c r="X190" s="143">
        <f>W190*H190</f>
        <v>0</v>
      </c>
      <c r="AR190" s="144" t="s">
        <v>527</v>
      </c>
      <c r="AT190" s="144" t="s">
        <v>137</v>
      </c>
      <c r="AU190" s="144" t="s">
        <v>87</v>
      </c>
      <c r="AY190" s="14" t="s">
        <v>135</v>
      </c>
      <c r="BE190" s="145">
        <f>IF(O190="základní",K190,0)</f>
        <v>0</v>
      </c>
      <c r="BF190" s="145">
        <f>IF(O190="snížená",K190,0)</f>
        <v>0</v>
      </c>
      <c r="BG190" s="145">
        <f>IF(O190="zákl. přenesená",K190,0)</f>
        <v>0</v>
      </c>
      <c r="BH190" s="145">
        <f>IF(O190="sníž. přenesená",K190,0)</f>
        <v>0</v>
      </c>
      <c r="BI190" s="145">
        <f>IF(O190="nulová",K190,0)</f>
        <v>0</v>
      </c>
      <c r="BJ190" s="14" t="s">
        <v>85</v>
      </c>
      <c r="BK190" s="145">
        <f>ROUND(P190*H190,2)</f>
        <v>0</v>
      </c>
      <c r="BL190" s="14" t="s">
        <v>527</v>
      </c>
      <c r="BM190" s="144" t="s">
        <v>1053</v>
      </c>
    </row>
    <row r="191" spans="2:65" s="1" customFormat="1" ht="19.5">
      <c r="B191" s="29"/>
      <c r="D191" s="146" t="s">
        <v>144</v>
      </c>
      <c r="F191" s="147" t="s">
        <v>1054</v>
      </c>
      <c r="I191" s="148"/>
      <c r="J191" s="148"/>
      <c r="M191" s="29"/>
      <c r="N191" s="149"/>
      <c r="X191" s="53"/>
      <c r="AT191" s="14" t="s">
        <v>144</v>
      </c>
      <c r="AU191" s="14" t="s">
        <v>87</v>
      </c>
    </row>
    <row r="192" spans="2:65" s="1" customFormat="1" ht="11.25">
      <c r="B192" s="29"/>
      <c r="D192" s="150" t="s">
        <v>146</v>
      </c>
      <c r="F192" s="151" t="s">
        <v>1055</v>
      </c>
      <c r="I192" s="148"/>
      <c r="J192" s="148"/>
      <c r="M192" s="29"/>
      <c r="N192" s="149"/>
      <c r="X192" s="53"/>
      <c r="AT192" s="14" t="s">
        <v>146</v>
      </c>
      <c r="AU192" s="14" t="s">
        <v>87</v>
      </c>
    </row>
    <row r="193" spans="2:65" s="1" customFormat="1" ht="24.2" customHeight="1">
      <c r="B193" s="29"/>
      <c r="C193" s="132" t="s">
        <v>299</v>
      </c>
      <c r="D193" s="132" t="s">
        <v>137</v>
      </c>
      <c r="E193" s="133" t="s">
        <v>1056</v>
      </c>
      <c r="F193" s="134" t="s">
        <v>1057</v>
      </c>
      <c r="G193" s="135" t="s">
        <v>176</v>
      </c>
      <c r="H193" s="136">
        <v>5.3999999999999999E-2</v>
      </c>
      <c r="I193" s="137"/>
      <c r="J193" s="137"/>
      <c r="K193" s="138">
        <f>ROUND(P193*H193,2)</f>
        <v>0</v>
      </c>
      <c r="L193" s="134" t="s">
        <v>141</v>
      </c>
      <c r="M193" s="29"/>
      <c r="N193" s="139" t="s">
        <v>1</v>
      </c>
      <c r="O193" s="140" t="s">
        <v>40</v>
      </c>
      <c r="P193" s="141">
        <f>I193+J193</f>
        <v>0</v>
      </c>
      <c r="Q193" s="141">
        <f>ROUND(I193*H193,2)</f>
        <v>0</v>
      </c>
      <c r="R193" s="141">
        <f>ROUND(J193*H193,2)</f>
        <v>0</v>
      </c>
      <c r="T193" s="142">
        <f>S193*H193</f>
        <v>0</v>
      </c>
      <c r="U193" s="142">
        <v>0</v>
      </c>
      <c r="V193" s="142">
        <f>U193*H193</f>
        <v>0</v>
      </c>
      <c r="W193" s="142">
        <v>0</v>
      </c>
      <c r="X193" s="143">
        <f>W193*H193</f>
        <v>0</v>
      </c>
      <c r="AR193" s="144" t="s">
        <v>527</v>
      </c>
      <c r="AT193" s="144" t="s">
        <v>137</v>
      </c>
      <c r="AU193" s="144" t="s">
        <v>87</v>
      </c>
      <c r="AY193" s="14" t="s">
        <v>135</v>
      </c>
      <c r="BE193" s="145">
        <f>IF(O193="základní",K193,0)</f>
        <v>0</v>
      </c>
      <c r="BF193" s="145">
        <f>IF(O193="snížená",K193,0)</f>
        <v>0</v>
      </c>
      <c r="BG193" s="145">
        <f>IF(O193="zákl. přenesená",K193,0)</f>
        <v>0</v>
      </c>
      <c r="BH193" s="145">
        <f>IF(O193="sníž. přenesená",K193,0)</f>
        <v>0</v>
      </c>
      <c r="BI193" s="145">
        <f>IF(O193="nulová",K193,0)</f>
        <v>0</v>
      </c>
      <c r="BJ193" s="14" t="s">
        <v>85</v>
      </c>
      <c r="BK193" s="145">
        <f>ROUND(P193*H193,2)</f>
        <v>0</v>
      </c>
      <c r="BL193" s="14" t="s">
        <v>527</v>
      </c>
      <c r="BM193" s="144" t="s">
        <v>1058</v>
      </c>
    </row>
    <row r="194" spans="2:65" s="1" customFormat="1" ht="29.25">
      <c r="B194" s="29"/>
      <c r="D194" s="146" t="s">
        <v>144</v>
      </c>
      <c r="F194" s="147" t="s">
        <v>1059</v>
      </c>
      <c r="I194" s="148"/>
      <c r="J194" s="148"/>
      <c r="M194" s="29"/>
      <c r="N194" s="149"/>
      <c r="X194" s="53"/>
      <c r="AT194" s="14" t="s">
        <v>144</v>
      </c>
      <c r="AU194" s="14" t="s">
        <v>87</v>
      </c>
    </row>
    <row r="195" spans="2:65" s="1" customFormat="1" ht="11.25">
      <c r="B195" s="29"/>
      <c r="D195" s="150" t="s">
        <v>146</v>
      </c>
      <c r="F195" s="151" t="s">
        <v>1060</v>
      </c>
      <c r="I195" s="148"/>
      <c r="J195" s="148"/>
      <c r="M195" s="29"/>
      <c r="N195" s="149"/>
      <c r="X195" s="53"/>
      <c r="AT195" s="14" t="s">
        <v>146</v>
      </c>
      <c r="AU195" s="14" t="s">
        <v>87</v>
      </c>
    </row>
    <row r="196" spans="2:65" s="1" customFormat="1" ht="19.5">
      <c r="B196" s="29"/>
      <c r="D196" s="146" t="s">
        <v>159</v>
      </c>
      <c r="F196" s="152" t="s">
        <v>1061</v>
      </c>
      <c r="I196" s="148"/>
      <c r="J196" s="148"/>
      <c r="M196" s="29"/>
      <c r="N196" s="149"/>
      <c r="X196" s="53"/>
      <c r="AT196" s="14" t="s">
        <v>159</v>
      </c>
      <c r="AU196" s="14" t="s">
        <v>87</v>
      </c>
    </row>
    <row r="197" spans="2:65" s="12" customFormat="1" ht="11.25">
      <c r="B197" s="153"/>
      <c r="D197" s="146" t="s">
        <v>186</v>
      </c>
      <c r="E197" s="154" t="s">
        <v>1</v>
      </c>
      <c r="F197" s="155" t="s">
        <v>1062</v>
      </c>
      <c r="H197" s="156">
        <v>5.3999999999999999E-2</v>
      </c>
      <c r="I197" s="157"/>
      <c r="J197" s="157"/>
      <c r="M197" s="153"/>
      <c r="N197" s="158"/>
      <c r="X197" s="159"/>
      <c r="AT197" s="154" t="s">
        <v>186</v>
      </c>
      <c r="AU197" s="154" t="s">
        <v>87</v>
      </c>
      <c r="AV197" s="12" t="s">
        <v>87</v>
      </c>
      <c r="AW197" s="12" t="s">
        <v>5</v>
      </c>
      <c r="AX197" s="12" t="s">
        <v>85</v>
      </c>
      <c r="AY197" s="154" t="s">
        <v>135</v>
      </c>
    </row>
    <row r="198" spans="2:65" s="1" customFormat="1" ht="24.2" customHeight="1">
      <c r="B198" s="29"/>
      <c r="C198" s="132" t="s">
        <v>346</v>
      </c>
      <c r="D198" s="132" t="s">
        <v>137</v>
      </c>
      <c r="E198" s="133" t="s">
        <v>1063</v>
      </c>
      <c r="F198" s="134" t="s">
        <v>1064</v>
      </c>
      <c r="G198" s="135" t="s">
        <v>176</v>
      </c>
      <c r="H198" s="136">
        <v>5.3999999999999999E-2</v>
      </c>
      <c r="I198" s="137"/>
      <c r="J198" s="137"/>
      <c r="K198" s="138">
        <f>ROUND(P198*H198,2)</f>
        <v>0</v>
      </c>
      <c r="L198" s="134" t="s">
        <v>141</v>
      </c>
      <c r="M198" s="29"/>
      <c r="N198" s="139" t="s">
        <v>1</v>
      </c>
      <c r="O198" s="140" t="s">
        <v>40</v>
      </c>
      <c r="P198" s="141">
        <f>I198+J198</f>
        <v>0</v>
      </c>
      <c r="Q198" s="141">
        <f>ROUND(I198*H198,2)</f>
        <v>0</v>
      </c>
      <c r="R198" s="141">
        <f>ROUND(J198*H198,2)</f>
        <v>0</v>
      </c>
      <c r="T198" s="142">
        <f>S198*H198</f>
        <v>0</v>
      </c>
      <c r="U198" s="142">
        <v>0</v>
      </c>
      <c r="V198" s="142">
        <f>U198*H198</f>
        <v>0</v>
      </c>
      <c r="W198" s="142">
        <v>0</v>
      </c>
      <c r="X198" s="143">
        <f>W198*H198</f>
        <v>0</v>
      </c>
      <c r="AR198" s="144" t="s">
        <v>527</v>
      </c>
      <c r="AT198" s="144" t="s">
        <v>137</v>
      </c>
      <c r="AU198" s="144" t="s">
        <v>87</v>
      </c>
      <c r="AY198" s="14" t="s">
        <v>135</v>
      </c>
      <c r="BE198" s="145">
        <f>IF(O198="základní",K198,0)</f>
        <v>0</v>
      </c>
      <c r="BF198" s="145">
        <f>IF(O198="snížená",K198,0)</f>
        <v>0</v>
      </c>
      <c r="BG198" s="145">
        <f>IF(O198="zákl. přenesená",K198,0)</f>
        <v>0</v>
      </c>
      <c r="BH198" s="145">
        <f>IF(O198="sníž. přenesená",K198,0)</f>
        <v>0</v>
      </c>
      <c r="BI198" s="145">
        <f>IF(O198="nulová",K198,0)</f>
        <v>0</v>
      </c>
      <c r="BJ198" s="14" t="s">
        <v>85</v>
      </c>
      <c r="BK198" s="145">
        <f>ROUND(P198*H198,2)</f>
        <v>0</v>
      </c>
      <c r="BL198" s="14" t="s">
        <v>527</v>
      </c>
      <c r="BM198" s="144" t="s">
        <v>1065</v>
      </c>
    </row>
    <row r="199" spans="2:65" s="1" customFormat="1" ht="29.25">
      <c r="B199" s="29"/>
      <c r="D199" s="146" t="s">
        <v>144</v>
      </c>
      <c r="F199" s="147" t="s">
        <v>1066</v>
      </c>
      <c r="I199" s="148"/>
      <c r="J199" s="148"/>
      <c r="M199" s="29"/>
      <c r="N199" s="149"/>
      <c r="X199" s="53"/>
      <c r="AT199" s="14" t="s">
        <v>144</v>
      </c>
      <c r="AU199" s="14" t="s">
        <v>87</v>
      </c>
    </row>
    <row r="200" spans="2:65" s="1" customFormat="1" ht="11.25">
      <c r="B200" s="29"/>
      <c r="D200" s="150" t="s">
        <v>146</v>
      </c>
      <c r="F200" s="151" t="s">
        <v>1067</v>
      </c>
      <c r="I200" s="148"/>
      <c r="J200" s="148"/>
      <c r="M200" s="29"/>
      <c r="N200" s="149"/>
      <c r="X200" s="53"/>
      <c r="AT200" s="14" t="s">
        <v>146</v>
      </c>
      <c r="AU200" s="14" t="s">
        <v>87</v>
      </c>
    </row>
    <row r="201" spans="2:65" s="1" customFormat="1" ht="19.5">
      <c r="B201" s="29"/>
      <c r="D201" s="146" t="s">
        <v>159</v>
      </c>
      <c r="F201" s="152" t="s">
        <v>1068</v>
      </c>
      <c r="I201" s="148"/>
      <c r="J201" s="148"/>
      <c r="M201" s="29"/>
      <c r="N201" s="149"/>
      <c r="X201" s="53"/>
      <c r="AT201" s="14" t="s">
        <v>159</v>
      </c>
      <c r="AU201" s="14" t="s">
        <v>87</v>
      </c>
    </row>
    <row r="202" spans="2:65" s="1" customFormat="1" ht="24.2" customHeight="1">
      <c r="B202" s="29"/>
      <c r="C202" s="132" t="s">
        <v>305</v>
      </c>
      <c r="D202" s="132" t="s">
        <v>137</v>
      </c>
      <c r="E202" s="133" t="s">
        <v>1069</v>
      </c>
      <c r="F202" s="134" t="s">
        <v>1070</v>
      </c>
      <c r="G202" s="135" t="s">
        <v>176</v>
      </c>
      <c r="H202" s="136">
        <v>3.7730000000000001</v>
      </c>
      <c r="I202" s="137"/>
      <c r="J202" s="137"/>
      <c r="K202" s="138">
        <f>ROUND(P202*H202,2)</f>
        <v>0</v>
      </c>
      <c r="L202" s="134" t="s">
        <v>141</v>
      </c>
      <c r="M202" s="29"/>
      <c r="N202" s="139" t="s">
        <v>1</v>
      </c>
      <c r="O202" s="140" t="s">
        <v>40</v>
      </c>
      <c r="P202" s="141">
        <f>I202+J202</f>
        <v>0</v>
      </c>
      <c r="Q202" s="141">
        <f>ROUND(I202*H202,2)</f>
        <v>0</v>
      </c>
      <c r="R202" s="141">
        <f>ROUND(J202*H202,2)</f>
        <v>0</v>
      </c>
      <c r="T202" s="142">
        <f>S202*H202</f>
        <v>0</v>
      </c>
      <c r="U202" s="142">
        <v>0</v>
      </c>
      <c r="V202" s="142">
        <f>U202*H202</f>
        <v>0</v>
      </c>
      <c r="W202" s="142">
        <v>0</v>
      </c>
      <c r="X202" s="143">
        <f>W202*H202</f>
        <v>0</v>
      </c>
      <c r="AR202" s="144" t="s">
        <v>527</v>
      </c>
      <c r="AT202" s="144" t="s">
        <v>137</v>
      </c>
      <c r="AU202" s="144" t="s">
        <v>87</v>
      </c>
      <c r="AY202" s="14" t="s">
        <v>135</v>
      </c>
      <c r="BE202" s="145">
        <f>IF(O202="základní",K202,0)</f>
        <v>0</v>
      </c>
      <c r="BF202" s="145">
        <f>IF(O202="snížená",K202,0)</f>
        <v>0</v>
      </c>
      <c r="BG202" s="145">
        <f>IF(O202="zákl. přenesená",K202,0)</f>
        <v>0</v>
      </c>
      <c r="BH202" s="145">
        <f>IF(O202="sníž. přenesená",K202,0)</f>
        <v>0</v>
      </c>
      <c r="BI202" s="145">
        <f>IF(O202="nulová",K202,0)</f>
        <v>0</v>
      </c>
      <c r="BJ202" s="14" t="s">
        <v>85</v>
      </c>
      <c r="BK202" s="145">
        <f>ROUND(P202*H202,2)</f>
        <v>0</v>
      </c>
      <c r="BL202" s="14" t="s">
        <v>527</v>
      </c>
      <c r="BM202" s="144" t="s">
        <v>1071</v>
      </c>
    </row>
    <row r="203" spans="2:65" s="1" customFormat="1" ht="39">
      <c r="B203" s="29"/>
      <c r="D203" s="146" t="s">
        <v>144</v>
      </c>
      <c r="F203" s="147" t="s">
        <v>1072</v>
      </c>
      <c r="I203" s="148"/>
      <c r="J203" s="148"/>
      <c r="M203" s="29"/>
      <c r="N203" s="149"/>
      <c r="X203" s="53"/>
      <c r="AT203" s="14" t="s">
        <v>144</v>
      </c>
      <c r="AU203" s="14" t="s">
        <v>87</v>
      </c>
    </row>
    <row r="204" spans="2:65" s="1" customFormat="1" ht="11.25">
      <c r="B204" s="29"/>
      <c r="D204" s="150" t="s">
        <v>146</v>
      </c>
      <c r="F204" s="151" t="s">
        <v>1073</v>
      </c>
      <c r="I204" s="148"/>
      <c r="J204" s="148"/>
      <c r="M204" s="29"/>
      <c r="N204" s="149"/>
      <c r="X204" s="53"/>
      <c r="AT204" s="14" t="s">
        <v>146</v>
      </c>
      <c r="AU204" s="14" t="s">
        <v>87</v>
      </c>
    </row>
    <row r="205" spans="2:65" s="1" customFormat="1" ht="19.5">
      <c r="B205" s="29"/>
      <c r="D205" s="146" t="s">
        <v>159</v>
      </c>
      <c r="F205" s="152" t="s">
        <v>1074</v>
      </c>
      <c r="I205" s="148"/>
      <c r="J205" s="148"/>
      <c r="M205" s="29"/>
      <c r="N205" s="149"/>
      <c r="X205" s="53"/>
      <c r="AT205" s="14" t="s">
        <v>159</v>
      </c>
      <c r="AU205" s="14" t="s">
        <v>87</v>
      </c>
    </row>
    <row r="206" spans="2:65" s="12" customFormat="1" ht="11.25">
      <c r="B206" s="153"/>
      <c r="D206" s="146" t="s">
        <v>186</v>
      </c>
      <c r="E206" s="154" t="s">
        <v>1</v>
      </c>
      <c r="F206" s="155" t="s">
        <v>1075</v>
      </c>
      <c r="H206" s="156">
        <v>3.7730000000000001</v>
      </c>
      <c r="I206" s="157"/>
      <c r="J206" s="157"/>
      <c r="M206" s="153"/>
      <c r="N206" s="158"/>
      <c r="X206" s="159"/>
      <c r="AT206" s="154" t="s">
        <v>186</v>
      </c>
      <c r="AU206" s="154" t="s">
        <v>87</v>
      </c>
      <c r="AV206" s="12" t="s">
        <v>87</v>
      </c>
      <c r="AW206" s="12" t="s">
        <v>5</v>
      </c>
      <c r="AX206" s="12" t="s">
        <v>85</v>
      </c>
      <c r="AY206" s="154" t="s">
        <v>135</v>
      </c>
    </row>
    <row r="207" spans="2:65" s="1" customFormat="1" ht="37.9" customHeight="1">
      <c r="B207" s="29"/>
      <c r="C207" s="132" t="s">
        <v>323</v>
      </c>
      <c r="D207" s="132" t="s">
        <v>137</v>
      </c>
      <c r="E207" s="133" t="s">
        <v>1076</v>
      </c>
      <c r="F207" s="134" t="s">
        <v>1077</v>
      </c>
      <c r="G207" s="135" t="s">
        <v>176</v>
      </c>
      <c r="H207" s="136">
        <v>3.7730000000000001</v>
      </c>
      <c r="I207" s="137"/>
      <c r="J207" s="137"/>
      <c r="K207" s="138">
        <f>ROUND(P207*H207,2)</f>
        <v>0</v>
      </c>
      <c r="L207" s="134" t="s">
        <v>141</v>
      </c>
      <c r="M207" s="29"/>
      <c r="N207" s="139" t="s">
        <v>1</v>
      </c>
      <c r="O207" s="140" t="s">
        <v>40</v>
      </c>
      <c r="P207" s="141">
        <f>I207+J207</f>
        <v>0</v>
      </c>
      <c r="Q207" s="141">
        <f>ROUND(I207*H207,2)</f>
        <v>0</v>
      </c>
      <c r="R207" s="141">
        <f>ROUND(J207*H207,2)</f>
        <v>0</v>
      </c>
      <c r="T207" s="142">
        <f>S207*H207</f>
        <v>0</v>
      </c>
      <c r="U207" s="142">
        <v>0</v>
      </c>
      <c r="V207" s="142">
        <f>U207*H207</f>
        <v>0</v>
      </c>
      <c r="W207" s="142">
        <v>0</v>
      </c>
      <c r="X207" s="143">
        <f>W207*H207</f>
        <v>0</v>
      </c>
      <c r="AR207" s="144" t="s">
        <v>527</v>
      </c>
      <c r="AT207" s="144" t="s">
        <v>137</v>
      </c>
      <c r="AU207" s="144" t="s">
        <v>87</v>
      </c>
      <c r="AY207" s="14" t="s">
        <v>135</v>
      </c>
      <c r="BE207" s="145">
        <f>IF(O207="základní",K207,0)</f>
        <v>0</v>
      </c>
      <c r="BF207" s="145">
        <f>IF(O207="snížená",K207,0)</f>
        <v>0</v>
      </c>
      <c r="BG207" s="145">
        <f>IF(O207="zákl. přenesená",K207,0)</f>
        <v>0</v>
      </c>
      <c r="BH207" s="145">
        <f>IF(O207="sníž. přenesená",K207,0)</f>
        <v>0</v>
      </c>
      <c r="BI207" s="145">
        <f>IF(O207="nulová",K207,0)</f>
        <v>0</v>
      </c>
      <c r="BJ207" s="14" t="s">
        <v>85</v>
      </c>
      <c r="BK207" s="145">
        <f>ROUND(P207*H207,2)</f>
        <v>0</v>
      </c>
      <c r="BL207" s="14" t="s">
        <v>527</v>
      </c>
      <c r="BM207" s="144" t="s">
        <v>1078</v>
      </c>
    </row>
    <row r="208" spans="2:65" s="1" customFormat="1" ht="29.25">
      <c r="B208" s="29"/>
      <c r="D208" s="146" t="s">
        <v>144</v>
      </c>
      <c r="F208" s="147" t="s">
        <v>1079</v>
      </c>
      <c r="I208" s="148"/>
      <c r="J208" s="148"/>
      <c r="M208" s="29"/>
      <c r="N208" s="149"/>
      <c r="X208" s="53"/>
      <c r="AT208" s="14" t="s">
        <v>144</v>
      </c>
      <c r="AU208" s="14" t="s">
        <v>87</v>
      </c>
    </row>
    <row r="209" spans="2:65" s="1" customFormat="1" ht="11.25">
      <c r="B209" s="29"/>
      <c r="D209" s="150" t="s">
        <v>146</v>
      </c>
      <c r="F209" s="151" t="s">
        <v>1080</v>
      </c>
      <c r="I209" s="148"/>
      <c r="J209" s="148"/>
      <c r="M209" s="29"/>
      <c r="N209" s="149"/>
      <c r="X209" s="53"/>
      <c r="AT209" s="14" t="s">
        <v>146</v>
      </c>
      <c r="AU209" s="14" t="s">
        <v>87</v>
      </c>
    </row>
    <row r="210" spans="2:65" s="1" customFormat="1" ht="37.9" customHeight="1">
      <c r="B210" s="29"/>
      <c r="C210" s="132" t="s">
        <v>329</v>
      </c>
      <c r="D210" s="132" t="s">
        <v>137</v>
      </c>
      <c r="E210" s="133" t="s">
        <v>1081</v>
      </c>
      <c r="F210" s="134" t="s">
        <v>1082</v>
      </c>
      <c r="G210" s="135" t="s">
        <v>176</v>
      </c>
      <c r="H210" s="136">
        <v>71.686999999999998</v>
      </c>
      <c r="I210" s="137"/>
      <c r="J210" s="137"/>
      <c r="K210" s="138">
        <f>ROUND(P210*H210,2)</f>
        <v>0</v>
      </c>
      <c r="L210" s="134" t="s">
        <v>141</v>
      </c>
      <c r="M210" s="29"/>
      <c r="N210" s="139" t="s">
        <v>1</v>
      </c>
      <c r="O210" s="140" t="s">
        <v>40</v>
      </c>
      <c r="P210" s="141">
        <f>I210+J210</f>
        <v>0</v>
      </c>
      <c r="Q210" s="141">
        <f>ROUND(I210*H210,2)</f>
        <v>0</v>
      </c>
      <c r="R210" s="141">
        <f>ROUND(J210*H210,2)</f>
        <v>0</v>
      </c>
      <c r="T210" s="142">
        <f>S210*H210</f>
        <v>0</v>
      </c>
      <c r="U210" s="142">
        <v>0</v>
      </c>
      <c r="V210" s="142">
        <f>U210*H210</f>
        <v>0</v>
      </c>
      <c r="W210" s="142">
        <v>0</v>
      </c>
      <c r="X210" s="143">
        <f>W210*H210</f>
        <v>0</v>
      </c>
      <c r="AR210" s="144" t="s">
        <v>527</v>
      </c>
      <c r="AT210" s="144" t="s">
        <v>137</v>
      </c>
      <c r="AU210" s="144" t="s">
        <v>87</v>
      </c>
      <c r="AY210" s="14" t="s">
        <v>135</v>
      </c>
      <c r="BE210" s="145">
        <f>IF(O210="základní",K210,0)</f>
        <v>0</v>
      </c>
      <c r="BF210" s="145">
        <f>IF(O210="snížená",K210,0)</f>
        <v>0</v>
      </c>
      <c r="BG210" s="145">
        <f>IF(O210="zákl. přenesená",K210,0)</f>
        <v>0</v>
      </c>
      <c r="BH210" s="145">
        <f>IF(O210="sníž. přenesená",K210,0)</f>
        <v>0</v>
      </c>
      <c r="BI210" s="145">
        <f>IF(O210="nulová",K210,0)</f>
        <v>0</v>
      </c>
      <c r="BJ210" s="14" t="s">
        <v>85</v>
      </c>
      <c r="BK210" s="145">
        <f>ROUND(P210*H210,2)</f>
        <v>0</v>
      </c>
      <c r="BL210" s="14" t="s">
        <v>527</v>
      </c>
      <c r="BM210" s="144" t="s">
        <v>1083</v>
      </c>
    </row>
    <row r="211" spans="2:65" s="1" customFormat="1" ht="39">
      <c r="B211" s="29"/>
      <c r="D211" s="146" t="s">
        <v>144</v>
      </c>
      <c r="F211" s="147" t="s">
        <v>1084</v>
      </c>
      <c r="I211" s="148"/>
      <c r="J211" s="148"/>
      <c r="M211" s="29"/>
      <c r="N211" s="149"/>
      <c r="X211" s="53"/>
      <c r="AT211" s="14" t="s">
        <v>144</v>
      </c>
      <c r="AU211" s="14" t="s">
        <v>87</v>
      </c>
    </row>
    <row r="212" spans="2:65" s="1" customFormat="1" ht="11.25">
      <c r="B212" s="29"/>
      <c r="D212" s="150" t="s">
        <v>146</v>
      </c>
      <c r="F212" s="151" t="s">
        <v>1085</v>
      </c>
      <c r="I212" s="148"/>
      <c r="J212" s="148"/>
      <c r="M212" s="29"/>
      <c r="N212" s="149"/>
      <c r="X212" s="53"/>
      <c r="AT212" s="14" t="s">
        <v>146</v>
      </c>
      <c r="AU212" s="14" t="s">
        <v>87</v>
      </c>
    </row>
    <row r="213" spans="2:65" s="1" customFormat="1" ht="19.5">
      <c r="B213" s="29"/>
      <c r="D213" s="146" t="s">
        <v>159</v>
      </c>
      <c r="F213" s="152" t="s">
        <v>1086</v>
      </c>
      <c r="I213" s="148"/>
      <c r="J213" s="148"/>
      <c r="M213" s="29"/>
      <c r="N213" s="149"/>
      <c r="X213" s="53"/>
      <c r="AT213" s="14" t="s">
        <v>159</v>
      </c>
      <c r="AU213" s="14" t="s">
        <v>87</v>
      </c>
    </row>
    <row r="214" spans="2:65" s="12" customFormat="1" ht="11.25">
      <c r="B214" s="153"/>
      <c r="D214" s="146" t="s">
        <v>186</v>
      </c>
      <c r="E214" s="154" t="s">
        <v>1</v>
      </c>
      <c r="F214" s="155" t="s">
        <v>1087</v>
      </c>
      <c r="H214" s="156">
        <v>71.686999999999998</v>
      </c>
      <c r="I214" s="157"/>
      <c r="J214" s="157"/>
      <c r="M214" s="153"/>
      <c r="N214" s="158"/>
      <c r="X214" s="159"/>
      <c r="AT214" s="154" t="s">
        <v>186</v>
      </c>
      <c r="AU214" s="154" t="s">
        <v>87</v>
      </c>
      <c r="AV214" s="12" t="s">
        <v>87</v>
      </c>
      <c r="AW214" s="12" t="s">
        <v>5</v>
      </c>
      <c r="AX214" s="12" t="s">
        <v>85</v>
      </c>
      <c r="AY214" s="154" t="s">
        <v>135</v>
      </c>
    </row>
    <row r="215" spans="2:65" s="1" customFormat="1" ht="24.2" customHeight="1">
      <c r="B215" s="29"/>
      <c r="C215" s="132" t="s">
        <v>338</v>
      </c>
      <c r="D215" s="132" t="s">
        <v>137</v>
      </c>
      <c r="E215" s="133" t="s">
        <v>1088</v>
      </c>
      <c r="F215" s="134" t="s">
        <v>1089</v>
      </c>
      <c r="G215" s="135" t="s">
        <v>255</v>
      </c>
      <c r="H215" s="136">
        <v>7.1689999999999996</v>
      </c>
      <c r="I215" s="137"/>
      <c r="J215" s="137"/>
      <c r="K215" s="138">
        <f>ROUND(P215*H215,2)</f>
        <v>0</v>
      </c>
      <c r="L215" s="134" t="s">
        <v>141</v>
      </c>
      <c r="M215" s="29"/>
      <c r="N215" s="139" t="s">
        <v>1</v>
      </c>
      <c r="O215" s="140" t="s">
        <v>40</v>
      </c>
      <c r="P215" s="141">
        <f>I215+J215</f>
        <v>0</v>
      </c>
      <c r="Q215" s="141">
        <f>ROUND(I215*H215,2)</f>
        <v>0</v>
      </c>
      <c r="R215" s="141">
        <f>ROUND(J215*H215,2)</f>
        <v>0</v>
      </c>
      <c r="T215" s="142">
        <f>S215*H215</f>
        <v>0</v>
      </c>
      <c r="U215" s="142">
        <v>0</v>
      </c>
      <c r="V215" s="142">
        <f>U215*H215</f>
        <v>0</v>
      </c>
      <c r="W215" s="142">
        <v>0</v>
      </c>
      <c r="X215" s="143">
        <f>W215*H215</f>
        <v>0</v>
      </c>
      <c r="AR215" s="144" t="s">
        <v>527</v>
      </c>
      <c r="AT215" s="144" t="s">
        <v>137</v>
      </c>
      <c r="AU215" s="144" t="s">
        <v>87</v>
      </c>
      <c r="AY215" s="14" t="s">
        <v>135</v>
      </c>
      <c r="BE215" s="145">
        <f>IF(O215="základní",K215,0)</f>
        <v>0</v>
      </c>
      <c r="BF215" s="145">
        <f>IF(O215="snížená",K215,0)</f>
        <v>0</v>
      </c>
      <c r="BG215" s="145">
        <f>IF(O215="zákl. přenesená",K215,0)</f>
        <v>0</v>
      </c>
      <c r="BH215" s="145">
        <f>IF(O215="sníž. přenesená",K215,0)</f>
        <v>0</v>
      </c>
      <c r="BI215" s="145">
        <f>IF(O215="nulová",K215,0)</f>
        <v>0</v>
      </c>
      <c r="BJ215" s="14" t="s">
        <v>85</v>
      </c>
      <c r="BK215" s="145">
        <f>ROUND(P215*H215,2)</f>
        <v>0</v>
      </c>
      <c r="BL215" s="14" t="s">
        <v>527</v>
      </c>
      <c r="BM215" s="144" t="s">
        <v>1090</v>
      </c>
    </row>
    <row r="216" spans="2:65" s="1" customFormat="1" ht="19.5">
      <c r="B216" s="29"/>
      <c r="D216" s="146" t="s">
        <v>144</v>
      </c>
      <c r="F216" s="147" t="s">
        <v>1091</v>
      </c>
      <c r="I216" s="148"/>
      <c r="J216" s="148"/>
      <c r="M216" s="29"/>
      <c r="N216" s="149"/>
      <c r="X216" s="53"/>
      <c r="AT216" s="14" t="s">
        <v>144</v>
      </c>
      <c r="AU216" s="14" t="s">
        <v>87</v>
      </c>
    </row>
    <row r="217" spans="2:65" s="1" customFormat="1" ht="11.25">
      <c r="B217" s="29"/>
      <c r="D217" s="150" t="s">
        <v>146</v>
      </c>
      <c r="F217" s="151" t="s">
        <v>1092</v>
      </c>
      <c r="I217" s="148"/>
      <c r="J217" s="148"/>
      <c r="M217" s="29"/>
      <c r="N217" s="149"/>
      <c r="X217" s="53"/>
      <c r="AT217" s="14" t="s">
        <v>146</v>
      </c>
      <c r="AU217" s="14" t="s">
        <v>87</v>
      </c>
    </row>
    <row r="218" spans="2:65" s="12" customFormat="1" ht="11.25">
      <c r="B218" s="153"/>
      <c r="D218" s="146" t="s">
        <v>186</v>
      </c>
      <c r="E218" s="154" t="s">
        <v>1</v>
      </c>
      <c r="F218" s="155" t="s">
        <v>1093</v>
      </c>
      <c r="H218" s="156">
        <v>7.1689999999999996</v>
      </c>
      <c r="I218" s="157"/>
      <c r="J218" s="157"/>
      <c r="M218" s="153"/>
      <c r="N218" s="158"/>
      <c r="X218" s="159"/>
      <c r="AT218" s="154" t="s">
        <v>186</v>
      </c>
      <c r="AU218" s="154" t="s">
        <v>87</v>
      </c>
      <c r="AV218" s="12" t="s">
        <v>87</v>
      </c>
      <c r="AW218" s="12" t="s">
        <v>5</v>
      </c>
      <c r="AX218" s="12" t="s">
        <v>85</v>
      </c>
      <c r="AY218" s="154" t="s">
        <v>135</v>
      </c>
    </row>
    <row r="219" spans="2:65" s="1" customFormat="1" ht="24.2" customHeight="1">
      <c r="B219" s="29"/>
      <c r="C219" s="132" t="s">
        <v>310</v>
      </c>
      <c r="D219" s="132" t="s">
        <v>137</v>
      </c>
      <c r="E219" s="133" t="s">
        <v>1094</v>
      </c>
      <c r="F219" s="134" t="s">
        <v>1095</v>
      </c>
      <c r="G219" s="135" t="s">
        <v>371</v>
      </c>
      <c r="H219" s="136">
        <v>254</v>
      </c>
      <c r="I219" s="137"/>
      <c r="J219" s="137"/>
      <c r="K219" s="138">
        <f>ROUND(P219*H219,2)</f>
        <v>0</v>
      </c>
      <c r="L219" s="134" t="s">
        <v>141</v>
      </c>
      <c r="M219" s="29"/>
      <c r="N219" s="139" t="s">
        <v>1</v>
      </c>
      <c r="O219" s="140" t="s">
        <v>40</v>
      </c>
      <c r="P219" s="141">
        <f>I219+J219</f>
        <v>0</v>
      </c>
      <c r="Q219" s="141">
        <f>ROUND(I219*H219,2)</f>
        <v>0</v>
      </c>
      <c r="R219" s="141">
        <f>ROUND(J219*H219,2)</f>
        <v>0</v>
      </c>
      <c r="T219" s="142">
        <f>S219*H219</f>
        <v>0</v>
      </c>
      <c r="U219" s="142">
        <v>0</v>
      </c>
      <c r="V219" s="142">
        <f>U219*H219</f>
        <v>0</v>
      </c>
      <c r="W219" s="142">
        <v>0</v>
      </c>
      <c r="X219" s="143">
        <f>W219*H219</f>
        <v>0</v>
      </c>
      <c r="AR219" s="144" t="s">
        <v>527</v>
      </c>
      <c r="AT219" s="144" t="s">
        <v>137</v>
      </c>
      <c r="AU219" s="144" t="s">
        <v>87</v>
      </c>
      <c r="AY219" s="14" t="s">
        <v>135</v>
      </c>
      <c r="BE219" s="145">
        <f>IF(O219="základní",K219,0)</f>
        <v>0</v>
      </c>
      <c r="BF219" s="145">
        <f>IF(O219="snížená",K219,0)</f>
        <v>0</v>
      </c>
      <c r="BG219" s="145">
        <f>IF(O219="zákl. přenesená",K219,0)</f>
        <v>0</v>
      </c>
      <c r="BH219" s="145">
        <f>IF(O219="sníž. přenesená",K219,0)</f>
        <v>0</v>
      </c>
      <c r="BI219" s="145">
        <f>IF(O219="nulová",K219,0)</f>
        <v>0</v>
      </c>
      <c r="BJ219" s="14" t="s">
        <v>85</v>
      </c>
      <c r="BK219" s="145">
        <f>ROUND(P219*H219,2)</f>
        <v>0</v>
      </c>
      <c r="BL219" s="14" t="s">
        <v>527</v>
      </c>
      <c r="BM219" s="144" t="s">
        <v>1096</v>
      </c>
    </row>
    <row r="220" spans="2:65" s="1" customFormat="1" ht="39">
      <c r="B220" s="29"/>
      <c r="D220" s="146" t="s">
        <v>144</v>
      </c>
      <c r="F220" s="147" t="s">
        <v>1097</v>
      </c>
      <c r="I220" s="148"/>
      <c r="J220" s="148"/>
      <c r="M220" s="29"/>
      <c r="N220" s="149"/>
      <c r="X220" s="53"/>
      <c r="AT220" s="14" t="s">
        <v>144</v>
      </c>
      <c r="AU220" s="14" t="s">
        <v>87</v>
      </c>
    </row>
    <row r="221" spans="2:65" s="1" customFormat="1" ht="11.25">
      <c r="B221" s="29"/>
      <c r="D221" s="150" t="s">
        <v>146</v>
      </c>
      <c r="F221" s="151" t="s">
        <v>1098</v>
      </c>
      <c r="I221" s="148"/>
      <c r="J221" s="148"/>
      <c r="M221" s="29"/>
      <c r="N221" s="149"/>
      <c r="X221" s="53"/>
      <c r="AT221" s="14" t="s">
        <v>146</v>
      </c>
      <c r="AU221" s="14" t="s">
        <v>87</v>
      </c>
    </row>
    <row r="222" spans="2:65" s="1" customFormat="1" ht="24.2" customHeight="1">
      <c r="B222" s="29"/>
      <c r="C222" s="132" t="s">
        <v>353</v>
      </c>
      <c r="D222" s="132" t="s">
        <v>137</v>
      </c>
      <c r="E222" s="133" t="s">
        <v>1099</v>
      </c>
      <c r="F222" s="134" t="s">
        <v>1100</v>
      </c>
      <c r="G222" s="135" t="s">
        <v>371</v>
      </c>
      <c r="H222" s="136">
        <v>254</v>
      </c>
      <c r="I222" s="137"/>
      <c r="J222" s="137"/>
      <c r="K222" s="138">
        <f>ROUND(P222*H222,2)</f>
        <v>0</v>
      </c>
      <c r="L222" s="134" t="s">
        <v>141</v>
      </c>
      <c r="M222" s="29"/>
      <c r="N222" s="139" t="s">
        <v>1</v>
      </c>
      <c r="O222" s="140" t="s">
        <v>40</v>
      </c>
      <c r="P222" s="141">
        <f>I222+J222</f>
        <v>0</v>
      </c>
      <c r="Q222" s="141">
        <f>ROUND(I222*H222,2)</f>
        <v>0</v>
      </c>
      <c r="R222" s="141">
        <f>ROUND(J222*H222,2)</f>
        <v>0</v>
      </c>
      <c r="T222" s="142">
        <f>S222*H222</f>
        <v>0</v>
      </c>
      <c r="U222" s="142">
        <v>0</v>
      </c>
      <c r="V222" s="142">
        <f>U222*H222</f>
        <v>0</v>
      </c>
      <c r="W222" s="142">
        <v>0</v>
      </c>
      <c r="X222" s="143">
        <f>W222*H222</f>
        <v>0</v>
      </c>
      <c r="AR222" s="144" t="s">
        <v>527</v>
      </c>
      <c r="AT222" s="144" t="s">
        <v>137</v>
      </c>
      <c r="AU222" s="144" t="s">
        <v>87</v>
      </c>
      <c r="AY222" s="14" t="s">
        <v>135</v>
      </c>
      <c r="BE222" s="145">
        <f>IF(O222="základní",K222,0)</f>
        <v>0</v>
      </c>
      <c r="BF222" s="145">
        <f>IF(O222="snížená",K222,0)</f>
        <v>0</v>
      </c>
      <c r="BG222" s="145">
        <f>IF(O222="zákl. přenesená",K222,0)</f>
        <v>0</v>
      </c>
      <c r="BH222" s="145">
        <f>IF(O222="sníž. přenesená",K222,0)</f>
        <v>0</v>
      </c>
      <c r="BI222" s="145">
        <f>IF(O222="nulová",K222,0)</f>
        <v>0</v>
      </c>
      <c r="BJ222" s="14" t="s">
        <v>85</v>
      </c>
      <c r="BK222" s="145">
        <f>ROUND(P222*H222,2)</f>
        <v>0</v>
      </c>
      <c r="BL222" s="14" t="s">
        <v>527</v>
      </c>
      <c r="BM222" s="144" t="s">
        <v>1101</v>
      </c>
    </row>
    <row r="223" spans="2:65" s="1" customFormat="1" ht="39">
      <c r="B223" s="29"/>
      <c r="D223" s="146" t="s">
        <v>144</v>
      </c>
      <c r="F223" s="147" t="s">
        <v>1102</v>
      </c>
      <c r="I223" s="148"/>
      <c r="J223" s="148"/>
      <c r="M223" s="29"/>
      <c r="N223" s="149"/>
      <c r="X223" s="53"/>
      <c r="AT223" s="14" t="s">
        <v>144</v>
      </c>
      <c r="AU223" s="14" t="s">
        <v>87</v>
      </c>
    </row>
    <row r="224" spans="2:65" s="1" customFormat="1" ht="11.25">
      <c r="B224" s="29"/>
      <c r="D224" s="150" t="s">
        <v>146</v>
      </c>
      <c r="F224" s="151" t="s">
        <v>1103</v>
      </c>
      <c r="I224" s="148"/>
      <c r="J224" s="148"/>
      <c r="M224" s="29"/>
      <c r="N224" s="149"/>
      <c r="X224" s="53"/>
      <c r="AT224" s="14" t="s">
        <v>146</v>
      </c>
      <c r="AU224" s="14" t="s">
        <v>87</v>
      </c>
    </row>
    <row r="225" spans="2:65" s="1" customFormat="1" ht="24.2" customHeight="1">
      <c r="B225" s="29"/>
      <c r="C225" s="132" t="s">
        <v>317</v>
      </c>
      <c r="D225" s="132" t="s">
        <v>137</v>
      </c>
      <c r="E225" s="133" t="s">
        <v>1104</v>
      </c>
      <c r="F225" s="134" t="s">
        <v>1105</v>
      </c>
      <c r="G225" s="135" t="s">
        <v>371</v>
      </c>
      <c r="H225" s="136">
        <v>9</v>
      </c>
      <c r="I225" s="137"/>
      <c r="J225" s="137"/>
      <c r="K225" s="138">
        <f>ROUND(P225*H225,2)</f>
        <v>0</v>
      </c>
      <c r="L225" s="134" t="s">
        <v>141</v>
      </c>
      <c r="M225" s="29"/>
      <c r="N225" s="139" t="s">
        <v>1</v>
      </c>
      <c r="O225" s="140" t="s">
        <v>40</v>
      </c>
      <c r="P225" s="141">
        <f>I225+J225</f>
        <v>0</v>
      </c>
      <c r="Q225" s="141">
        <f>ROUND(I225*H225,2)</f>
        <v>0</v>
      </c>
      <c r="R225" s="141">
        <f>ROUND(J225*H225,2)</f>
        <v>0</v>
      </c>
      <c r="T225" s="142">
        <f>S225*H225</f>
        <v>0</v>
      </c>
      <c r="U225" s="142">
        <v>0</v>
      </c>
      <c r="V225" s="142">
        <f>U225*H225</f>
        <v>0</v>
      </c>
      <c r="W225" s="142">
        <v>0</v>
      </c>
      <c r="X225" s="143">
        <f>W225*H225</f>
        <v>0</v>
      </c>
      <c r="AR225" s="144" t="s">
        <v>527</v>
      </c>
      <c r="AT225" s="144" t="s">
        <v>137</v>
      </c>
      <c r="AU225" s="144" t="s">
        <v>87</v>
      </c>
      <c r="AY225" s="14" t="s">
        <v>135</v>
      </c>
      <c r="BE225" s="145">
        <f>IF(O225="základní",K225,0)</f>
        <v>0</v>
      </c>
      <c r="BF225" s="145">
        <f>IF(O225="snížená",K225,0)</f>
        <v>0</v>
      </c>
      <c r="BG225" s="145">
        <f>IF(O225="zákl. přenesená",K225,0)</f>
        <v>0</v>
      </c>
      <c r="BH225" s="145">
        <f>IF(O225="sníž. přenesená",K225,0)</f>
        <v>0</v>
      </c>
      <c r="BI225" s="145">
        <f>IF(O225="nulová",K225,0)</f>
        <v>0</v>
      </c>
      <c r="BJ225" s="14" t="s">
        <v>85</v>
      </c>
      <c r="BK225" s="145">
        <f>ROUND(P225*H225,2)</f>
        <v>0</v>
      </c>
      <c r="BL225" s="14" t="s">
        <v>527</v>
      </c>
      <c r="BM225" s="144" t="s">
        <v>1106</v>
      </c>
    </row>
    <row r="226" spans="2:65" s="1" customFormat="1" ht="39">
      <c r="B226" s="29"/>
      <c r="D226" s="146" t="s">
        <v>144</v>
      </c>
      <c r="F226" s="147" t="s">
        <v>1107</v>
      </c>
      <c r="I226" s="148"/>
      <c r="J226" s="148"/>
      <c r="M226" s="29"/>
      <c r="N226" s="149"/>
      <c r="X226" s="53"/>
      <c r="AT226" s="14" t="s">
        <v>144</v>
      </c>
      <c r="AU226" s="14" t="s">
        <v>87</v>
      </c>
    </row>
    <row r="227" spans="2:65" s="1" customFormat="1" ht="11.25">
      <c r="B227" s="29"/>
      <c r="D227" s="150" t="s">
        <v>146</v>
      </c>
      <c r="F227" s="151" t="s">
        <v>1108</v>
      </c>
      <c r="I227" s="148"/>
      <c r="J227" s="148"/>
      <c r="M227" s="29"/>
      <c r="N227" s="149"/>
      <c r="X227" s="53"/>
      <c r="AT227" s="14" t="s">
        <v>146</v>
      </c>
      <c r="AU227" s="14" t="s">
        <v>87</v>
      </c>
    </row>
    <row r="228" spans="2:65" s="1" customFormat="1" ht="24.2" customHeight="1">
      <c r="B228" s="29"/>
      <c r="C228" s="132" t="s">
        <v>361</v>
      </c>
      <c r="D228" s="132" t="s">
        <v>137</v>
      </c>
      <c r="E228" s="133" t="s">
        <v>1109</v>
      </c>
      <c r="F228" s="134" t="s">
        <v>1110</v>
      </c>
      <c r="G228" s="135" t="s">
        <v>371</v>
      </c>
      <c r="H228" s="136">
        <v>9</v>
      </c>
      <c r="I228" s="137"/>
      <c r="J228" s="137"/>
      <c r="K228" s="138">
        <f>ROUND(P228*H228,2)</f>
        <v>0</v>
      </c>
      <c r="L228" s="134" t="s">
        <v>141</v>
      </c>
      <c r="M228" s="29"/>
      <c r="N228" s="139" t="s">
        <v>1</v>
      </c>
      <c r="O228" s="140" t="s">
        <v>40</v>
      </c>
      <c r="P228" s="141">
        <f>I228+J228</f>
        <v>0</v>
      </c>
      <c r="Q228" s="141">
        <f>ROUND(I228*H228,2)</f>
        <v>0</v>
      </c>
      <c r="R228" s="141">
        <f>ROUND(J228*H228,2)</f>
        <v>0</v>
      </c>
      <c r="T228" s="142">
        <f>S228*H228</f>
        <v>0</v>
      </c>
      <c r="U228" s="142">
        <v>0</v>
      </c>
      <c r="V228" s="142">
        <f>U228*H228</f>
        <v>0</v>
      </c>
      <c r="W228" s="142">
        <v>0</v>
      </c>
      <c r="X228" s="143">
        <f>W228*H228</f>
        <v>0</v>
      </c>
      <c r="AR228" s="144" t="s">
        <v>527</v>
      </c>
      <c r="AT228" s="144" t="s">
        <v>137</v>
      </c>
      <c r="AU228" s="144" t="s">
        <v>87</v>
      </c>
      <c r="AY228" s="14" t="s">
        <v>135</v>
      </c>
      <c r="BE228" s="145">
        <f>IF(O228="základní",K228,0)</f>
        <v>0</v>
      </c>
      <c r="BF228" s="145">
        <f>IF(O228="snížená",K228,0)</f>
        <v>0</v>
      </c>
      <c r="BG228" s="145">
        <f>IF(O228="zákl. přenesená",K228,0)</f>
        <v>0</v>
      </c>
      <c r="BH228" s="145">
        <f>IF(O228="sníž. přenesená",K228,0)</f>
        <v>0</v>
      </c>
      <c r="BI228" s="145">
        <f>IF(O228="nulová",K228,0)</f>
        <v>0</v>
      </c>
      <c r="BJ228" s="14" t="s">
        <v>85</v>
      </c>
      <c r="BK228" s="145">
        <f>ROUND(P228*H228,2)</f>
        <v>0</v>
      </c>
      <c r="BL228" s="14" t="s">
        <v>527</v>
      </c>
      <c r="BM228" s="144" t="s">
        <v>1111</v>
      </c>
    </row>
    <row r="229" spans="2:65" s="1" customFormat="1" ht="39">
      <c r="B229" s="29"/>
      <c r="D229" s="146" t="s">
        <v>144</v>
      </c>
      <c r="F229" s="147" t="s">
        <v>1112</v>
      </c>
      <c r="I229" s="148"/>
      <c r="J229" s="148"/>
      <c r="M229" s="29"/>
      <c r="N229" s="149"/>
      <c r="X229" s="53"/>
      <c r="AT229" s="14" t="s">
        <v>144</v>
      </c>
      <c r="AU229" s="14" t="s">
        <v>87</v>
      </c>
    </row>
    <row r="230" spans="2:65" s="1" customFormat="1" ht="11.25">
      <c r="B230" s="29"/>
      <c r="D230" s="150" t="s">
        <v>146</v>
      </c>
      <c r="F230" s="151" t="s">
        <v>1113</v>
      </c>
      <c r="I230" s="148"/>
      <c r="J230" s="148"/>
      <c r="M230" s="29"/>
      <c r="N230" s="149"/>
      <c r="X230" s="53"/>
      <c r="AT230" s="14" t="s">
        <v>146</v>
      </c>
      <c r="AU230" s="14" t="s">
        <v>87</v>
      </c>
    </row>
    <row r="231" spans="2:65" s="1" customFormat="1" ht="37.9" customHeight="1">
      <c r="B231" s="29"/>
      <c r="C231" s="132" t="s">
        <v>368</v>
      </c>
      <c r="D231" s="132" t="s">
        <v>137</v>
      </c>
      <c r="E231" s="133" t="s">
        <v>1114</v>
      </c>
      <c r="F231" s="134" t="s">
        <v>1115</v>
      </c>
      <c r="G231" s="135" t="s">
        <v>371</v>
      </c>
      <c r="H231" s="136">
        <v>11</v>
      </c>
      <c r="I231" s="137"/>
      <c r="J231" s="137"/>
      <c r="K231" s="138">
        <f>ROUND(P231*H231,2)</f>
        <v>0</v>
      </c>
      <c r="L231" s="134" t="s">
        <v>141</v>
      </c>
      <c r="M231" s="29"/>
      <c r="N231" s="139" t="s">
        <v>1</v>
      </c>
      <c r="O231" s="140" t="s">
        <v>40</v>
      </c>
      <c r="P231" s="141">
        <f>I231+J231</f>
        <v>0</v>
      </c>
      <c r="Q231" s="141">
        <f>ROUND(I231*H231,2)</f>
        <v>0</v>
      </c>
      <c r="R231" s="141">
        <f>ROUND(J231*H231,2)</f>
        <v>0</v>
      </c>
      <c r="T231" s="142">
        <f>S231*H231</f>
        <v>0</v>
      </c>
      <c r="U231" s="142">
        <v>2.7299999999999998E-3</v>
      </c>
      <c r="V231" s="142">
        <f>U231*H231</f>
        <v>3.0029999999999998E-2</v>
      </c>
      <c r="W231" s="142">
        <v>0</v>
      </c>
      <c r="X231" s="143">
        <f>W231*H231</f>
        <v>0</v>
      </c>
      <c r="AR231" s="144" t="s">
        <v>527</v>
      </c>
      <c r="AT231" s="144" t="s">
        <v>137</v>
      </c>
      <c r="AU231" s="144" t="s">
        <v>87</v>
      </c>
      <c r="AY231" s="14" t="s">
        <v>135</v>
      </c>
      <c r="BE231" s="145">
        <f>IF(O231="základní",K231,0)</f>
        <v>0</v>
      </c>
      <c r="BF231" s="145">
        <f>IF(O231="snížená",K231,0)</f>
        <v>0</v>
      </c>
      <c r="BG231" s="145">
        <f>IF(O231="zákl. přenesená",K231,0)</f>
        <v>0</v>
      </c>
      <c r="BH231" s="145">
        <f>IF(O231="sníž. přenesená",K231,0)</f>
        <v>0</v>
      </c>
      <c r="BI231" s="145">
        <f>IF(O231="nulová",K231,0)</f>
        <v>0</v>
      </c>
      <c r="BJ231" s="14" t="s">
        <v>85</v>
      </c>
      <c r="BK231" s="145">
        <f>ROUND(P231*H231,2)</f>
        <v>0</v>
      </c>
      <c r="BL231" s="14" t="s">
        <v>527</v>
      </c>
      <c r="BM231" s="144" t="s">
        <v>1116</v>
      </c>
    </row>
    <row r="232" spans="2:65" s="1" customFormat="1" ht="29.25">
      <c r="B232" s="29"/>
      <c r="D232" s="146" t="s">
        <v>144</v>
      </c>
      <c r="F232" s="147" t="s">
        <v>1117</v>
      </c>
      <c r="I232" s="148"/>
      <c r="J232" s="148"/>
      <c r="M232" s="29"/>
      <c r="N232" s="149"/>
      <c r="X232" s="53"/>
      <c r="AT232" s="14" t="s">
        <v>144</v>
      </c>
      <c r="AU232" s="14" t="s">
        <v>87</v>
      </c>
    </row>
    <row r="233" spans="2:65" s="1" customFormat="1" ht="11.25">
      <c r="B233" s="29"/>
      <c r="D233" s="150" t="s">
        <v>146</v>
      </c>
      <c r="F233" s="151" t="s">
        <v>1118</v>
      </c>
      <c r="I233" s="148"/>
      <c r="J233" s="148"/>
      <c r="M233" s="29"/>
      <c r="N233" s="149"/>
      <c r="X233" s="53"/>
      <c r="AT233" s="14" t="s">
        <v>146</v>
      </c>
      <c r="AU233" s="14" t="s">
        <v>87</v>
      </c>
    </row>
    <row r="234" spans="2:65" s="1" customFormat="1" ht="24.2" customHeight="1">
      <c r="B234" s="29"/>
      <c r="C234" s="160" t="s">
        <v>374</v>
      </c>
      <c r="D234" s="160" t="s">
        <v>311</v>
      </c>
      <c r="E234" s="161" t="s">
        <v>1119</v>
      </c>
      <c r="F234" s="162" t="s">
        <v>1120</v>
      </c>
      <c r="G234" s="163" t="s">
        <v>371</v>
      </c>
      <c r="H234" s="164">
        <v>11.33</v>
      </c>
      <c r="I234" s="165"/>
      <c r="J234" s="166"/>
      <c r="K234" s="167">
        <f>ROUND(P234*H234,2)</f>
        <v>0</v>
      </c>
      <c r="L234" s="162" t="s">
        <v>141</v>
      </c>
      <c r="M234" s="168"/>
      <c r="N234" s="169" t="s">
        <v>1</v>
      </c>
      <c r="O234" s="140" t="s">
        <v>40</v>
      </c>
      <c r="P234" s="141">
        <f>I234+J234</f>
        <v>0</v>
      </c>
      <c r="Q234" s="141">
        <f>ROUND(I234*H234,2)</f>
        <v>0</v>
      </c>
      <c r="R234" s="141">
        <f>ROUND(J234*H234,2)</f>
        <v>0</v>
      </c>
      <c r="T234" s="142">
        <f>S234*H234</f>
        <v>0</v>
      </c>
      <c r="U234" s="142">
        <v>1.234E-2</v>
      </c>
      <c r="V234" s="142">
        <f>U234*H234</f>
        <v>0.1398122</v>
      </c>
      <c r="W234" s="142">
        <v>0</v>
      </c>
      <c r="X234" s="143">
        <f>W234*H234</f>
        <v>0</v>
      </c>
      <c r="AR234" s="144" t="s">
        <v>1015</v>
      </c>
      <c r="AT234" s="144" t="s">
        <v>311</v>
      </c>
      <c r="AU234" s="144" t="s">
        <v>87</v>
      </c>
      <c r="AY234" s="14" t="s">
        <v>135</v>
      </c>
      <c r="BE234" s="145">
        <f>IF(O234="základní",K234,0)</f>
        <v>0</v>
      </c>
      <c r="BF234" s="145">
        <f>IF(O234="snížená",K234,0)</f>
        <v>0</v>
      </c>
      <c r="BG234" s="145">
        <f>IF(O234="zákl. přenesená",K234,0)</f>
        <v>0</v>
      </c>
      <c r="BH234" s="145">
        <f>IF(O234="sníž. přenesená",K234,0)</f>
        <v>0</v>
      </c>
      <c r="BI234" s="145">
        <f>IF(O234="nulová",K234,0)</f>
        <v>0</v>
      </c>
      <c r="BJ234" s="14" t="s">
        <v>85</v>
      </c>
      <c r="BK234" s="145">
        <f>ROUND(P234*H234,2)</f>
        <v>0</v>
      </c>
      <c r="BL234" s="14" t="s">
        <v>1015</v>
      </c>
      <c r="BM234" s="144" t="s">
        <v>1121</v>
      </c>
    </row>
    <row r="235" spans="2:65" s="1" customFormat="1" ht="11.25">
      <c r="B235" s="29"/>
      <c r="D235" s="146" t="s">
        <v>144</v>
      </c>
      <c r="F235" s="147" t="s">
        <v>1120</v>
      </c>
      <c r="I235" s="148"/>
      <c r="J235" s="148"/>
      <c r="M235" s="29"/>
      <c r="N235" s="149"/>
      <c r="X235" s="53"/>
      <c r="AT235" s="14" t="s">
        <v>144</v>
      </c>
      <c r="AU235" s="14" t="s">
        <v>87</v>
      </c>
    </row>
    <row r="236" spans="2:65" s="12" customFormat="1" ht="11.25">
      <c r="B236" s="153"/>
      <c r="D236" s="146" t="s">
        <v>186</v>
      </c>
      <c r="F236" s="155" t="s">
        <v>1122</v>
      </c>
      <c r="H236" s="156">
        <v>11.33</v>
      </c>
      <c r="I236" s="157"/>
      <c r="J236" s="157"/>
      <c r="M236" s="153"/>
      <c r="N236" s="158"/>
      <c r="X236" s="159"/>
      <c r="AT236" s="154" t="s">
        <v>186</v>
      </c>
      <c r="AU236" s="154" t="s">
        <v>87</v>
      </c>
      <c r="AV236" s="12" t="s">
        <v>87</v>
      </c>
      <c r="AW236" s="12" t="s">
        <v>4</v>
      </c>
      <c r="AX236" s="12" t="s">
        <v>85</v>
      </c>
      <c r="AY236" s="154" t="s">
        <v>135</v>
      </c>
    </row>
    <row r="237" spans="2:65" s="1" customFormat="1" ht="24.2" customHeight="1">
      <c r="B237" s="29"/>
      <c r="C237" s="132" t="s">
        <v>381</v>
      </c>
      <c r="D237" s="132" t="s">
        <v>137</v>
      </c>
      <c r="E237" s="133" t="s">
        <v>1123</v>
      </c>
      <c r="F237" s="134" t="s">
        <v>1124</v>
      </c>
      <c r="G237" s="135" t="s">
        <v>480</v>
      </c>
      <c r="H237" s="136">
        <v>1</v>
      </c>
      <c r="I237" s="137"/>
      <c r="J237" s="137"/>
      <c r="K237" s="138">
        <f>ROUND(P237*H237,2)</f>
        <v>0</v>
      </c>
      <c r="L237" s="134" t="s">
        <v>141</v>
      </c>
      <c r="M237" s="29"/>
      <c r="N237" s="139" t="s">
        <v>1</v>
      </c>
      <c r="O237" s="140" t="s">
        <v>40</v>
      </c>
      <c r="P237" s="141">
        <f>I237+J237</f>
        <v>0</v>
      </c>
      <c r="Q237" s="141">
        <f>ROUND(I237*H237,2)</f>
        <v>0</v>
      </c>
      <c r="R237" s="141">
        <f>ROUND(J237*H237,2)</f>
        <v>0</v>
      </c>
      <c r="T237" s="142">
        <f>S237*H237</f>
        <v>0</v>
      </c>
      <c r="U237" s="142">
        <v>0</v>
      </c>
      <c r="V237" s="142">
        <f>U237*H237</f>
        <v>0</v>
      </c>
      <c r="W237" s="142">
        <v>0</v>
      </c>
      <c r="X237" s="143">
        <f>W237*H237</f>
        <v>0</v>
      </c>
      <c r="AR237" s="144" t="s">
        <v>527</v>
      </c>
      <c r="AT237" s="144" t="s">
        <v>137</v>
      </c>
      <c r="AU237" s="144" t="s">
        <v>87</v>
      </c>
      <c r="AY237" s="14" t="s">
        <v>135</v>
      </c>
      <c r="BE237" s="145">
        <f>IF(O237="základní",K237,0)</f>
        <v>0</v>
      </c>
      <c r="BF237" s="145">
        <f>IF(O237="snížená",K237,0)</f>
        <v>0</v>
      </c>
      <c r="BG237" s="145">
        <f>IF(O237="zákl. přenesená",K237,0)</f>
        <v>0</v>
      </c>
      <c r="BH237" s="145">
        <f>IF(O237="sníž. přenesená",K237,0)</f>
        <v>0</v>
      </c>
      <c r="BI237" s="145">
        <f>IF(O237="nulová",K237,0)</f>
        <v>0</v>
      </c>
      <c r="BJ237" s="14" t="s">
        <v>85</v>
      </c>
      <c r="BK237" s="145">
        <f>ROUND(P237*H237,2)</f>
        <v>0</v>
      </c>
      <c r="BL237" s="14" t="s">
        <v>527</v>
      </c>
      <c r="BM237" s="144" t="s">
        <v>1125</v>
      </c>
    </row>
    <row r="238" spans="2:65" s="1" customFormat="1" ht="29.25">
      <c r="B238" s="29"/>
      <c r="D238" s="146" t="s">
        <v>144</v>
      </c>
      <c r="F238" s="147" t="s">
        <v>1126</v>
      </c>
      <c r="I238" s="148"/>
      <c r="J238" s="148"/>
      <c r="M238" s="29"/>
      <c r="N238" s="149"/>
      <c r="X238" s="53"/>
      <c r="AT238" s="14" t="s">
        <v>144</v>
      </c>
      <c r="AU238" s="14" t="s">
        <v>87</v>
      </c>
    </row>
    <row r="239" spans="2:65" s="1" customFormat="1" ht="11.25">
      <c r="B239" s="29"/>
      <c r="D239" s="150" t="s">
        <v>146</v>
      </c>
      <c r="F239" s="151" t="s">
        <v>1127</v>
      </c>
      <c r="I239" s="148"/>
      <c r="J239" s="148"/>
      <c r="M239" s="29"/>
      <c r="N239" s="149"/>
      <c r="X239" s="53"/>
      <c r="AT239" s="14" t="s">
        <v>146</v>
      </c>
      <c r="AU239" s="14" t="s">
        <v>87</v>
      </c>
    </row>
    <row r="240" spans="2:65" s="1" customFormat="1" ht="24.2" customHeight="1">
      <c r="B240" s="29"/>
      <c r="C240" s="132" t="s">
        <v>384</v>
      </c>
      <c r="D240" s="132" t="s">
        <v>137</v>
      </c>
      <c r="E240" s="133" t="s">
        <v>1128</v>
      </c>
      <c r="F240" s="134" t="s">
        <v>1129</v>
      </c>
      <c r="G240" s="135" t="s">
        <v>480</v>
      </c>
      <c r="H240" s="136">
        <v>1</v>
      </c>
      <c r="I240" s="137"/>
      <c r="J240" s="137"/>
      <c r="K240" s="138">
        <f>ROUND(P240*H240,2)</f>
        <v>0</v>
      </c>
      <c r="L240" s="134" t="s">
        <v>141</v>
      </c>
      <c r="M240" s="29"/>
      <c r="N240" s="139" t="s">
        <v>1</v>
      </c>
      <c r="O240" s="140" t="s">
        <v>40</v>
      </c>
      <c r="P240" s="141">
        <f>I240+J240</f>
        <v>0</v>
      </c>
      <c r="Q240" s="141">
        <f>ROUND(I240*H240,2)</f>
        <v>0</v>
      </c>
      <c r="R240" s="141">
        <f>ROUND(J240*H240,2)</f>
        <v>0</v>
      </c>
      <c r="T240" s="142">
        <f>S240*H240</f>
        <v>0</v>
      </c>
      <c r="U240" s="142">
        <v>0</v>
      </c>
      <c r="V240" s="142">
        <f>U240*H240</f>
        <v>0</v>
      </c>
      <c r="W240" s="142">
        <v>0</v>
      </c>
      <c r="X240" s="143">
        <f>W240*H240</f>
        <v>0</v>
      </c>
      <c r="AR240" s="144" t="s">
        <v>527</v>
      </c>
      <c r="AT240" s="144" t="s">
        <v>137</v>
      </c>
      <c r="AU240" s="144" t="s">
        <v>87</v>
      </c>
      <c r="AY240" s="14" t="s">
        <v>135</v>
      </c>
      <c r="BE240" s="145">
        <f>IF(O240="základní",K240,0)</f>
        <v>0</v>
      </c>
      <c r="BF240" s="145">
        <f>IF(O240="snížená",K240,0)</f>
        <v>0</v>
      </c>
      <c r="BG240" s="145">
        <f>IF(O240="zákl. přenesená",K240,0)</f>
        <v>0</v>
      </c>
      <c r="BH240" s="145">
        <f>IF(O240="sníž. přenesená",K240,0)</f>
        <v>0</v>
      </c>
      <c r="BI240" s="145">
        <f>IF(O240="nulová",K240,0)</f>
        <v>0</v>
      </c>
      <c r="BJ240" s="14" t="s">
        <v>85</v>
      </c>
      <c r="BK240" s="145">
        <f>ROUND(P240*H240,2)</f>
        <v>0</v>
      </c>
      <c r="BL240" s="14" t="s">
        <v>527</v>
      </c>
      <c r="BM240" s="144" t="s">
        <v>1130</v>
      </c>
    </row>
    <row r="241" spans="2:65" s="1" customFormat="1" ht="29.25">
      <c r="B241" s="29"/>
      <c r="D241" s="146" t="s">
        <v>144</v>
      </c>
      <c r="F241" s="147" t="s">
        <v>1131</v>
      </c>
      <c r="I241" s="148"/>
      <c r="J241" s="148"/>
      <c r="M241" s="29"/>
      <c r="N241" s="149"/>
      <c r="X241" s="53"/>
      <c r="AT241" s="14" t="s">
        <v>144</v>
      </c>
      <c r="AU241" s="14" t="s">
        <v>87</v>
      </c>
    </row>
    <row r="242" spans="2:65" s="1" customFormat="1" ht="11.25">
      <c r="B242" s="29"/>
      <c r="D242" s="150" t="s">
        <v>146</v>
      </c>
      <c r="F242" s="151" t="s">
        <v>1132</v>
      </c>
      <c r="I242" s="148"/>
      <c r="J242" s="148"/>
      <c r="M242" s="29"/>
      <c r="N242" s="149"/>
      <c r="X242" s="53"/>
      <c r="AT242" s="14" t="s">
        <v>146</v>
      </c>
      <c r="AU242" s="14" t="s">
        <v>87</v>
      </c>
    </row>
    <row r="243" spans="2:65" s="1" customFormat="1" ht="24.2" customHeight="1">
      <c r="B243" s="29"/>
      <c r="C243" s="132" t="s">
        <v>387</v>
      </c>
      <c r="D243" s="132" t="s">
        <v>137</v>
      </c>
      <c r="E243" s="133" t="s">
        <v>1133</v>
      </c>
      <c r="F243" s="134" t="s">
        <v>1134</v>
      </c>
      <c r="G243" s="135" t="s">
        <v>176</v>
      </c>
      <c r="H243" s="136">
        <v>3.43</v>
      </c>
      <c r="I243" s="137"/>
      <c r="J243" s="137"/>
      <c r="K243" s="138">
        <f>ROUND(P243*H243,2)</f>
        <v>0</v>
      </c>
      <c r="L243" s="134" t="s">
        <v>141</v>
      </c>
      <c r="M243" s="29"/>
      <c r="N243" s="139" t="s">
        <v>1</v>
      </c>
      <c r="O243" s="140" t="s">
        <v>40</v>
      </c>
      <c r="P243" s="141">
        <f>I243+J243</f>
        <v>0</v>
      </c>
      <c r="Q243" s="141">
        <f>ROUND(I243*H243,2)</f>
        <v>0</v>
      </c>
      <c r="R243" s="141">
        <f>ROUND(J243*H243,2)</f>
        <v>0</v>
      </c>
      <c r="T243" s="142">
        <f>S243*H243</f>
        <v>0</v>
      </c>
      <c r="U243" s="142">
        <v>0</v>
      </c>
      <c r="V243" s="142">
        <f>U243*H243</f>
        <v>0</v>
      </c>
      <c r="W243" s="142">
        <v>0</v>
      </c>
      <c r="X243" s="143">
        <f>W243*H243</f>
        <v>0</v>
      </c>
      <c r="AR243" s="144" t="s">
        <v>527</v>
      </c>
      <c r="AT243" s="144" t="s">
        <v>137</v>
      </c>
      <c r="AU243" s="144" t="s">
        <v>87</v>
      </c>
      <c r="AY243" s="14" t="s">
        <v>135</v>
      </c>
      <c r="BE243" s="145">
        <f>IF(O243="základní",K243,0)</f>
        <v>0</v>
      </c>
      <c r="BF243" s="145">
        <f>IF(O243="snížená",K243,0)</f>
        <v>0</v>
      </c>
      <c r="BG243" s="145">
        <f>IF(O243="zákl. přenesená",K243,0)</f>
        <v>0</v>
      </c>
      <c r="BH243" s="145">
        <f>IF(O243="sníž. přenesená",K243,0)</f>
        <v>0</v>
      </c>
      <c r="BI243" s="145">
        <f>IF(O243="nulová",K243,0)</f>
        <v>0</v>
      </c>
      <c r="BJ243" s="14" t="s">
        <v>85</v>
      </c>
      <c r="BK243" s="145">
        <f>ROUND(P243*H243,2)</f>
        <v>0</v>
      </c>
      <c r="BL243" s="14" t="s">
        <v>527</v>
      </c>
      <c r="BM243" s="144" t="s">
        <v>1135</v>
      </c>
    </row>
    <row r="244" spans="2:65" s="1" customFormat="1" ht="29.25">
      <c r="B244" s="29"/>
      <c r="D244" s="146" t="s">
        <v>144</v>
      </c>
      <c r="F244" s="147" t="s">
        <v>1136</v>
      </c>
      <c r="I244" s="148"/>
      <c r="J244" s="148"/>
      <c r="M244" s="29"/>
      <c r="N244" s="149"/>
      <c r="X244" s="53"/>
      <c r="AT244" s="14" t="s">
        <v>144</v>
      </c>
      <c r="AU244" s="14" t="s">
        <v>87</v>
      </c>
    </row>
    <row r="245" spans="2:65" s="1" customFormat="1" ht="11.25">
      <c r="B245" s="29"/>
      <c r="D245" s="150" t="s">
        <v>146</v>
      </c>
      <c r="F245" s="151" t="s">
        <v>1137</v>
      </c>
      <c r="I245" s="148"/>
      <c r="J245" s="148"/>
      <c r="M245" s="29"/>
      <c r="N245" s="149"/>
      <c r="X245" s="53"/>
      <c r="AT245" s="14" t="s">
        <v>146</v>
      </c>
      <c r="AU245" s="14" t="s">
        <v>87</v>
      </c>
    </row>
    <row r="246" spans="2:65" s="1" customFormat="1" ht="19.5">
      <c r="B246" s="29"/>
      <c r="D246" s="146" t="s">
        <v>159</v>
      </c>
      <c r="F246" s="152" t="s">
        <v>1138</v>
      </c>
      <c r="I246" s="148"/>
      <c r="J246" s="148"/>
      <c r="M246" s="29"/>
      <c r="N246" s="149"/>
      <c r="X246" s="53"/>
      <c r="AT246" s="14" t="s">
        <v>159</v>
      </c>
      <c r="AU246" s="14" t="s">
        <v>87</v>
      </c>
    </row>
    <row r="247" spans="2:65" s="12" customFormat="1" ht="11.25">
      <c r="B247" s="153"/>
      <c r="D247" s="146" t="s">
        <v>186</v>
      </c>
      <c r="E247" s="154" t="s">
        <v>1</v>
      </c>
      <c r="F247" s="155" t="s">
        <v>1139</v>
      </c>
      <c r="H247" s="156">
        <v>3.43</v>
      </c>
      <c r="I247" s="157"/>
      <c r="J247" s="157"/>
      <c r="M247" s="153"/>
      <c r="N247" s="158"/>
      <c r="X247" s="159"/>
      <c r="AT247" s="154" t="s">
        <v>186</v>
      </c>
      <c r="AU247" s="154" t="s">
        <v>87</v>
      </c>
      <c r="AV247" s="12" t="s">
        <v>87</v>
      </c>
      <c r="AW247" s="12" t="s">
        <v>5</v>
      </c>
      <c r="AX247" s="12" t="s">
        <v>85</v>
      </c>
      <c r="AY247" s="154" t="s">
        <v>135</v>
      </c>
    </row>
    <row r="248" spans="2:65" s="1" customFormat="1" ht="24.2" customHeight="1">
      <c r="B248" s="29"/>
      <c r="C248" s="132" t="s">
        <v>394</v>
      </c>
      <c r="D248" s="132" t="s">
        <v>137</v>
      </c>
      <c r="E248" s="133" t="s">
        <v>1133</v>
      </c>
      <c r="F248" s="134" t="s">
        <v>1134</v>
      </c>
      <c r="G248" s="135" t="s">
        <v>176</v>
      </c>
      <c r="H248" s="136">
        <v>0.58199999999999996</v>
      </c>
      <c r="I248" s="137"/>
      <c r="J248" s="137"/>
      <c r="K248" s="138">
        <f>ROUND(P248*H248,2)</f>
        <v>0</v>
      </c>
      <c r="L248" s="134" t="s">
        <v>141</v>
      </c>
      <c r="M248" s="29"/>
      <c r="N248" s="139" t="s">
        <v>1</v>
      </c>
      <c r="O248" s="140" t="s">
        <v>40</v>
      </c>
      <c r="P248" s="141">
        <f>I248+J248</f>
        <v>0</v>
      </c>
      <c r="Q248" s="141">
        <f>ROUND(I248*H248,2)</f>
        <v>0</v>
      </c>
      <c r="R248" s="141">
        <f>ROUND(J248*H248,2)</f>
        <v>0</v>
      </c>
      <c r="T248" s="142">
        <f>S248*H248</f>
        <v>0</v>
      </c>
      <c r="U248" s="142">
        <v>0</v>
      </c>
      <c r="V248" s="142">
        <f>U248*H248</f>
        <v>0</v>
      </c>
      <c r="W248" s="142">
        <v>0</v>
      </c>
      <c r="X248" s="143">
        <f>W248*H248</f>
        <v>0</v>
      </c>
      <c r="AR248" s="144" t="s">
        <v>527</v>
      </c>
      <c r="AT248" s="144" t="s">
        <v>137</v>
      </c>
      <c r="AU248" s="144" t="s">
        <v>87</v>
      </c>
      <c r="AY248" s="14" t="s">
        <v>135</v>
      </c>
      <c r="BE248" s="145">
        <f>IF(O248="základní",K248,0)</f>
        <v>0</v>
      </c>
      <c r="BF248" s="145">
        <f>IF(O248="snížená",K248,0)</f>
        <v>0</v>
      </c>
      <c r="BG248" s="145">
        <f>IF(O248="zákl. přenesená",K248,0)</f>
        <v>0</v>
      </c>
      <c r="BH248" s="145">
        <f>IF(O248="sníž. přenesená",K248,0)</f>
        <v>0</v>
      </c>
      <c r="BI248" s="145">
        <f>IF(O248="nulová",K248,0)</f>
        <v>0</v>
      </c>
      <c r="BJ248" s="14" t="s">
        <v>85</v>
      </c>
      <c r="BK248" s="145">
        <f>ROUND(P248*H248,2)</f>
        <v>0</v>
      </c>
      <c r="BL248" s="14" t="s">
        <v>527</v>
      </c>
      <c r="BM248" s="144" t="s">
        <v>1140</v>
      </c>
    </row>
    <row r="249" spans="2:65" s="1" customFormat="1" ht="29.25">
      <c r="B249" s="29"/>
      <c r="D249" s="146" t="s">
        <v>144</v>
      </c>
      <c r="F249" s="147" t="s">
        <v>1136</v>
      </c>
      <c r="I249" s="148"/>
      <c r="J249" s="148"/>
      <c r="M249" s="29"/>
      <c r="N249" s="149"/>
      <c r="X249" s="53"/>
      <c r="AT249" s="14" t="s">
        <v>144</v>
      </c>
      <c r="AU249" s="14" t="s">
        <v>87</v>
      </c>
    </row>
    <row r="250" spans="2:65" s="1" customFormat="1" ht="11.25">
      <c r="B250" s="29"/>
      <c r="D250" s="150" t="s">
        <v>146</v>
      </c>
      <c r="F250" s="151" t="s">
        <v>1137</v>
      </c>
      <c r="I250" s="148"/>
      <c r="J250" s="148"/>
      <c r="M250" s="29"/>
      <c r="N250" s="149"/>
      <c r="X250" s="53"/>
      <c r="AT250" s="14" t="s">
        <v>146</v>
      </c>
      <c r="AU250" s="14" t="s">
        <v>87</v>
      </c>
    </row>
    <row r="251" spans="2:65" s="1" customFormat="1" ht="19.5">
      <c r="B251" s="29"/>
      <c r="D251" s="146" t="s">
        <v>159</v>
      </c>
      <c r="F251" s="152" t="s">
        <v>1141</v>
      </c>
      <c r="I251" s="148"/>
      <c r="J251" s="148"/>
      <c r="M251" s="29"/>
      <c r="N251" s="149"/>
      <c r="X251" s="53"/>
      <c r="AT251" s="14" t="s">
        <v>159</v>
      </c>
      <c r="AU251" s="14" t="s">
        <v>87</v>
      </c>
    </row>
    <row r="252" spans="2:65" s="12" customFormat="1" ht="11.25">
      <c r="B252" s="153"/>
      <c r="D252" s="146" t="s">
        <v>186</v>
      </c>
      <c r="E252" s="154" t="s">
        <v>1</v>
      </c>
      <c r="F252" s="155" t="s">
        <v>1142</v>
      </c>
      <c r="H252" s="156">
        <v>0.58199999999999996</v>
      </c>
      <c r="I252" s="157"/>
      <c r="J252" s="157"/>
      <c r="M252" s="153"/>
      <c r="N252" s="158"/>
      <c r="X252" s="159"/>
      <c r="AT252" s="154" t="s">
        <v>186</v>
      </c>
      <c r="AU252" s="154" t="s">
        <v>87</v>
      </c>
      <c r="AV252" s="12" t="s">
        <v>87</v>
      </c>
      <c r="AW252" s="12" t="s">
        <v>5</v>
      </c>
      <c r="AX252" s="12" t="s">
        <v>85</v>
      </c>
      <c r="AY252" s="154" t="s">
        <v>135</v>
      </c>
    </row>
    <row r="253" spans="2:65" s="1" customFormat="1" ht="24.2" customHeight="1">
      <c r="B253" s="29"/>
      <c r="C253" s="132" t="s">
        <v>400</v>
      </c>
      <c r="D253" s="132" t="s">
        <v>137</v>
      </c>
      <c r="E253" s="133" t="s">
        <v>1143</v>
      </c>
      <c r="F253" s="134" t="s">
        <v>1144</v>
      </c>
      <c r="G253" s="135" t="s">
        <v>371</v>
      </c>
      <c r="H253" s="136">
        <v>254</v>
      </c>
      <c r="I253" s="137"/>
      <c r="J253" s="137"/>
      <c r="K253" s="138">
        <f>ROUND(P253*H253,2)</f>
        <v>0</v>
      </c>
      <c r="L253" s="134" t="s">
        <v>141</v>
      </c>
      <c r="M253" s="29"/>
      <c r="N253" s="139" t="s">
        <v>1</v>
      </c>
      <c r="O253" s="140" t="s">
        <v>40</v>
      </c>
      <c r="P253" s="141">
        <f>I253+J253</f>
        <v>0</v>
      </c>
      <c r="Q253" s="141">
        <f>ROUND(I253*H253,2)</f>
        <v>0</v>
      </c>
      <c r="R253" s="141">
        <f>ROUND(J253*H253,2)</f>
        <v>0</v>
      </c>
      <c r="T253" s="142">
        <f>S253*H253</f>
        <v>0</v>
      </c>
      <c r="U253" s="142">
        <v>0</v>
      </c>
      <c r="V253" s="142">
        <f>U253*H253</f>
        <v>0</v>
      </c>
      <c r="W253" s="142">
        <v>0</v>
      </c>
      <c r="X253" s="143">
        <f>W253*H253</f>
        <v>0</v>
      </c>
      <c r="AR253" s="144" t="s">
        <v>527</v>
      </c>
      <c r="AT253" s="144" t="s">
        <v>137</v>
      </c>
      <c r="AU253" s="144" t="s">
        <v>87</v>
      </c>
      <c r="AY253" s="14" t="s">
        <v>135</v>
      </c>
      <c r="BE253" s="145">
        <f>IF(O253="základní",K253,0)</f>
        <v>0</v>
      </c>
      <c r="BF253" s="145">
        <f>IF(O253="snížená",K253,0)</f>
        <v>0</v>
      </c>
      <c r="BG253" s="145">
        <f>IF(O253="zákl. přenesená",K253,0)</f>
        <v>0</v>
      </c>
      <c r="BH253" s="145">
        <f>IF(O253="sníž. přenesená",K253,0)</f>
        <v>0</v>
      </c>
      <c r="BI253" s="145">
        <f>IF(O253="nulová",K253,0)</f>
        <v>0</v>
      </c>
      <c r="BJ253" s="14" t="s">
        <v>85</v>
      </c>
      <c r="BK253" s="145">
        <f>ROUND(P253*H253,2)</f>
        <v>0</v>
      </c>
      <c r="BL253" s="14" t="s">
        <v>527</v>
      </c>
      <c r="BM253" s="144" t="s">
        <v>1145</v>
      </c>
    </row>
    <row r="254" spans="2:65" s="1" customFormat="1" ht="19.5">
      <c r="B254" s="29"/>
      <c r="D254" s="146" t="s">
        <v>144</v>
      </c>
      <c r="F254" s="147" t="s">
        <v>1146</v>
      </c>
      <c r="I254" s="148"/>
      <c r="J254" s="148"/>
      <c r="M254" s="29"/>
      <c r="N254" s="149"/>
      <c r="X254" s="53"/>
      <c r="AT254" s="14" t="s">
        <v>144</v>
      </c>
      <c r="AU254" s="14" t="s">
        <v>87</v>
      </c>
    </row>
    <row r="255" spans="2:65" s="1" customFormat="1" ht="11.25">
      <c r="B255" s="29"/>
      <c r="D255" s="150" t="s">
        <v>146</v>
      </c>
      <c r="F255" s="151" t="s">
        <v>1147</v>
      </c>
      <c r="I255" s="148"/>
      <c r="J255" s="148"/>
      <c r="M255" s="29"/>
      <c r="N255" s="149"/>
      <c r="X255" s="53"/>
      <c r="AT255" s="14" t="s">
        <v>146</v>
      </c>
      <c r="AU255" s="14" t="s">
        <v>87</v>
      </c>
    </row>
    <row r="256" spans="2:65" s="1" customFormat="1" ht="24.2" customHeight="1">
      <c r="B256" s="29"/>
      <c r="C256" s="132" t="s">
        <v>407</v>
      </c>
      <c r="D256" s="132" t="s">
        <v>137</v>
      </c>
      <c r="E256" s="133" t="s">
        <v>1148</v>
      </c>
      <c r="F256" s="134" t="s">
        <v>1149</v>
      </c>
      <c r="G256" s="135" t="s">
        <v>371</v>
      </c>
      <c r="H256" s="136">
        <v>9</v>
      </c>
      <c r="I256" s="137"/>
      <c r="J256" s="137"/>
      <c r="K256" s="138">
        <f>ROUND(P256*H256,2)</f>
        <v>0</v>
      </c>
      <c r="L256" s="134" t="s">
        <v>141</v>
      </c>
      <c r="M256" s="29"/>
      <c r="N256" s="139" t="s">
        <v>1</v>
      </c>
      <c r="O256" s="140" t="s">
        <v>40</v>
      </c>
      <c r="P256" s="141">
        <f>I256+J256</f>
        <v>0</v>
      </c>
      <c r="Q256" s="141">
        <f>ROUND(I256*H256,2)</f>
        <v>0</v>
      </c>
      <c r="R256" s="141">
        <f>ROUND(J256*H256,2)</f>
        <v>0</v>
      </c>
      <c r="T256" s="142">
        <f>S256*H256</f>
        <v>0</v>
      </c>
      <c r="U256" s="142">
        <v>0</v>
      </c>
      <c r="V256" s="142">
        <f>U256*H256</f>
        <v>0</v>
      </c>
      <c r="W256" s="142">
        <v>0</v>
      </c>
      <c r="X256" s="143">
        <f>W256*H256</f>
        <v>0</v>
      </c>
      <c r="AR256" s="144" t="s">
        <v>527</v>
      </c>
      <c r="AT256" s="144" t="s">
        <v>137</v>
      </c>
      <c r="AU256" s="144" t="s">
        <v>87</v>
      </c>
      <c r="AY256" s="14" t="s">
        <v>135</v>
      </c>
      <c r="BE256" s="145">
        <f>IF(O256="základní",K256,0)</f>
        <v>0</v>
      </c>
      <c r="BF256" s="145">
        <f>IF(O256="snížená",K256,0)</f>
        <v>0</v>
      </c>
      <c r="BG256" s="145">
        <f>IF(O256="zákl. přenesená",K256,0)</f>
        <v>0</v>
      </c>
      <c r="BH256" s="145">
        <f>IF(O256="sníž. přenesená",K256,0)</f>
        <v>0</v>
      </c>
      <c r="BI256" s="145">
        <f>IF(O256="nulová",K256,0)</f>
        <v>0</v>
      </c>
      <c r="BJ256" s="14" t="s">
        <v>85</v>
      </c>
      <c r="BK256" s="145">
        <f>ROUND(P256*H256,2)</f>
        <v>0</v>
      </c>
      <c r="BL256" s="14" t="s">
        <v>527</v>
      </c>
      <c r="BM256" s="144" t="s">
        <v>1150</v>
      </c>
    </row>
    <row r="257" spans="2:65" s="1" customFormat="1" ht="19.5">
      <c r="B257" s="29"/>
      <c r="D257" s="146" t="s">
        <v>144</v>
      </c>
      <c r="F257" s="147" t="s">
        <v>1151</v>
      </c>
      <c r="I257" s="148"/>
      <c r="J257" s="148"/>
      <c r="M257" s="29"/>
      <c r="N257" s="149"/>
      <c r="X257" s="53"/>
      <c r="AT257" s="14" t="s">
        <v>144</v>
      </c>
      <c r="AU257" s="14" t="s">
        <v>87</v>
      </c>
    </row>
    <row r="258" spans="2:65" s="1" customFormat="1" ht="11.25">
      <c r="B258" s="29"/>
      <c r="D258" s="150" t="s">
        <v>146</v>
      </c>
      <c r="F258" s="151" t="s">
        <v>1152</v>
      </c>
      <c r="I258" s="148"/>
      <c r="J258" s="148"/>
      <c r="M258" s="29"/>
      <c r="N258" s="149"/>
      <c r="X258" s="53"/>
      <c r="AT258" s="14" t="s">
        <v>146</v>
      </c>
      <c r="AU258" s="14" t="s">
        <v>87</v>
      </c>
    </row>
    <row r="259" spans="2:65" s="1" customFormat="1" ht="24.2" customHeight="1">
      <c r="B259" s="29"/>
      <c r="C259" s="160" t="s">
        <v>413</v>
      </c>
      <c r="D259" s="160" t="s">
        <v>311</v>
      </c>
      <c r="E259" s="161" t="s">
        <v>1153</v>
      </c>
      <c r="F259" s="162" t="s">
        <v>1154</v>
      </c>
      <c r="G259" s="163" t="s">
        <v>371</v>
      </c>
      <c r="H259" s="164">
        <v>9.4499999999999993</v>
      </c>
      <c r="I259" s="165"/>
      <c r="J259" s="166"/>
      <c r="K259" s="167">
        <f>ROUND(P259*H259,2)</f>
        <v>0</v>
      </c>
      <c r="L259" s="162" t="s">
        <v>141</v>
      </c>
      <c r="M259" s="168"/>
      <c r="N259" s="169" t="s">
        <v>1</v>
      </c>
      <c r="O259" s="140" t="s">
        <v>40</v>
      </c>
      <c r="P259" s="141">
        <f>I259+J259</f>
        <v>0</v>
      </c>
      <c r="Q259" s="141">
        <f>ROUND(I259*H259,2)</f>
        <v>0</v>
      </c>
      <c r="R259" s="141">
        <f>ROUND(J259*H259,2)</f>
        <v>0</v>
      </c>
      <c r="T259" s="142">
        <f>S259*H259</f>
        <v>0</v>
      </c>
      <c r="U259" s="142">
        <v>6.8999999999999997E-4</v>
      </c>
      <c r="V259" s="142">
        <f>U259*H259</f>
        <v>6.5204999999999994E-3</v>
      </c>
      <c r="W259" s="142">
        <v>0</v>
      </c>
      <c r="X259" s="143">
        <f>W259*H259</f>
        <v>0</v>
      </c>
      <c r="AR259" s="144" t="s">
        <v>1015</v>
      </c>
      <c r="AT259" s="144" t="s">
        <v>311</v>
      </c>
      <c r="AU259" s="144" t="s">
        <v>87</v>
      </c>
      <c r="AY259" s="14" t="s">
        <v>135</v>
      </c>
      <c r="BE259" s="145">
        <f>IF(O259="základní",K259,0)</f>
        <v>0</v>
      </c>
      <c r="BF259" s="145">
        <f>IF(O259="snížená",K259,0)</f>
        <v>0</v>
      </c>
      <c r="BG259" s="145">
        <f>IF(O259="zákl. přenesená",K259,0)</f>
        <v>0</v>
      </c>
      <c r="BH259" s="145">
        <f>IF(O259="sníž. přenesená",K259,0)</f>
        <v>0</v>
      </c>
      <c r="BI259" s="145">
        <f>IF(O259="nulová",K259,0)</f>
        <v>0</v>
      </c>
      <c r="BJ259" s="14" t="s">
        <v>85</v>
      </c>
      <c r="BK259" s="145">
        <f>ROUND(P259*H259,2)</f>
        <v>0</v>
      </c>
      <c r="BL259" s="14" t="s">
        <v>1015</v>
      </c>
      <c r="BM259" s="144" t="s">
        <v>1155</v>
      </c>
    </row>
    <row r="260" spans="2:65" s="1" customFormat="1" ht="19.5">
      <c r="B260" s="29"/>
      <c r="D260" s="146" t="s">
        <v>144</v>
      </c>
      <c r="F260" s="147" t="s">
        <v>1154</v>
      </c>
      <c r="I260" s="148"/>
      <c r="J260" s="148"/>
      <c r="M260" s="29"/>
      <c r="N260" s="149"/>
      <c r="X260" s="53"/>
      <c r="AT260" s="14" t="s">
        <v>144</v>
      </c>
      <c r="AU260" s="14" t="s">
        <v>87</v>
      </c>
    </row>
    <row r="261" spans="2:65" s="12" customFormat="1" ht="11.25">
      <c r="B261" s="153"/>
      <c r="D261" s="146" t="s">
        <v>186</v>
      </c>
      <c r="F261" s="155" t="s">
        <v>1156</v>
      </c>
      <c r="H261" s="156">
        <v>9.4499999999999993</v>
      </c>
      <c r="I261" s="157"/>
      <c r="J261" s="157"/>
      <c r="M261" s="153"/>
      <c r="N261" s="158"/>
      <c r="X261" s="159"/>
      <c r="AT261" s="154" t="s">
        <v>186</v>
      </c>
      <c r="AU261" s="154" t="s">
        <v>87</v>
      </c>
      <c r="AV261" s="12" t="s">
        <v>87</v>
      </c>
      <c r="AW261" s="12" t="s">
        <v>4</v>
      </c>
      <c r="AX261" s="12" t="s">
        <v>85</v>
      </c>
      <c r="AY261" s="154" t="s">
        <v>135</v>
      </c>
    </row>
    <row r="262" spans="2:65" s="1" customFormat="1" ht="24.2" customHeight="1">
      <c r="B262" s="29"/>
      <c r="C262" s="132" t="s">
        <v>420</v>
      </c>
      <c r="D262" s="132" t="s">
        <v>137</v>
      </c>
      <c r="E262" s="133" t="s">
        <v>1157</v>
      </c>
      <c r="F262" s="134" t="s">
        <v>1158</v>
      </c>
      <c r="G262" s="135" t="s">
        <v>371</v>
      </c>
      <c r="H262" s="136">
        <v>516</v>
      </c>
      <c r="I262" s="137"/>
      <c r="J262" s="137"/>
      <c r="K262" s="138">
        <f>ROUND(P262*H262,2)</f>
        <v>0</v>
      </c>
      <c r="L262" s="134" t="s">
        <v>141</v>
      </c>
      <c r="M262" s="29"/>
      <c r="N262" s="139" t="s">
        <v>1</v>
      </c>
      <c r="O262" s="140" t="s">
        <v>40</v>
      </c>
      <c r="P262" s="141">
        <f>I262+J262</f>
        <v>0</v>
      </c>
      <c r="Q262" s="141">
        <f>ROUND(I262*H262,2)</f>
        <v>0</v>
      </c>
      <c r="R262" s="141">
        <f>ROUND(J262*H262,2)</f>
        <v>0</v>
      </c>
      <c r="T262" s="142">
        <f>S262*H262</f>
        <v>0</v>
      </c>
      <c r="U262" s="142">
        <v>0</v>
      </c>
      <c r="V262" s="142">
        <f>U262*H262</f>
        <v>0</v>
      </c>
      <c r="W262" s="142">
        <v>0</v>
      </c>
      <c r="X262" s="143">
        <f>W262*H262</f>
        <v>0</v>
      </c>
      <c r="AR262" s="144" t="s">
        <v>527</v>
      </c>
      <c r="AT262" s="144" t="s">
        <v>137</v>
      </c>
      <c r="AU262" s="144" t="s">
        <v>87</v>
      </c>
      <c r="AY262" s="14" t="s">
        <v>135</v>
      </c>
      <c r="BE262" s="145">
        <f>IF(O262="základní",K262,0)</f>
        <v>0</v>
      </c>
      <c r="BF262" s="145">
        <f>IF(O262="snížená",K262,0)</f>
        <v>0</v>
      </c>
      <c r="BG262" s="145">
        <f>IF(O262="zákl. přenesená",K262,0)</f>
        <v>0</v>
      </c>
      <c r="BH262" s="145">
        <f>IF(O262="sníž. přenesená",K262,0)</f>
        <v>0</v>
      </c>
      <c r="BI262" s="145">
        <f>IF(O262="nulová",K262,0)</f>
        <v>0</v>
      </c>
      <c r="BJ262" s="14" t="s">
        <v>85</v>
      </c>
      <c r="BK262" s="145">
        <f>ROUND(P262*H262,2)</f>
        <v>0</v>
      </c>
      <c r="BL262" s="14" t="s">
        <v>527</v>
      </c>
      <c r="BM262" s="144" t="s">
        <v>1159</v>
      </c>
    </row>
    <row r="263" spans="2:65" s="1" customFormat="1" ht="19.5">
      <c r="B263" s="29"/>
      <c r="D263" s="146" t="s">
        <v>144</v>
      </c>
      <c r="F263" s="147" t="s">
        <v>1160</v>
      </c>
      <c r="I263" s="148"/>
      <c r="J263" s="148"/>
      <c r="M263" s="29"/>
      <c r="N263" s="149"/>
      <c r="X263" s="53"/>
      <c r="AT263" s="14" t="s">
        <v>144</v>
      </c>
      <c r="AU263" s="14" t="s">
        <v>87</v>
      </c>
    </row>
    <row r="264" spans="2:65" s="1" customFormat="1" ht="11.25">
      <c r="B264" s="29"/>
      <c r="D264" s="150" t="s">
        <v>146</v>
      </c>
      <c r="F264" s="151" t="s">
        <v>1161</v>
      </c>
      <c r="I264" s="148"/>
      <c r="J264" s="148"/>
      <c r="M264" s="29"/>
      <c r="N264" s="149"/>
      <c r="X264" s="53"/>
      <c r="AT264" s="14" t="s">
        <v>146</v>
      </c>
      <c r="AU264" s="14" t="s">
        <v>87</v>
      </c>
    </row>
    <row r="265" spans="2:65" s="1" customFormat="1" ht="24.2" customHeight="1">
      <c r="B265" s="29"/>
      <c r="C265" s="160" t="s">
        <v>423</v>
      </c>
      <c r="D265" s="160" t="s">
        <v>311</v>
      </c>
      <c r="E265" s="161" t="s">
        <v>1162</v>
      </c>
      <c r="F265" s="162" t="s">
        <v>1163</v>
      </c>
      <c r="G265" s="163" t="s">
        <v>371</v>
      </c>
      <c r="H265" s="164">
        <v>541.79999999999995</v>
      </c>
      <c r="I265" s="165"/>
      <c r="J265" s="166"/>
      <c r="K265" s="167">
        <f>ROUND(P265*H265,2)</f>
        <v>0</v>
      </c>
      <c r="L265" s="162" t="s">
        <v>141</v>
      </c>
      <c r="M265" s="168"/>
      <c r="N265" s="169" t="s">
        <v>1</v>
      </c>
      <c r="O265" s="140" t="s">
        <v>40</v>
      </c>
      <c r="P265" s="141">
        <f>I265+J265</f>
        <v>0</v>
      </c>
      <c r="Q265" s="141">
        <f>ROUND(I265*H265,2)</f>
        <v>0</v>
      </c>
      <c r="R265" s="141">
        <f>ROUND(J265*H265,2)</f>
        <v>0</v>
      </c>
      <c r="T265" s="142">
        <f>S265*H265</f>
        <v>0</v>
      </c>
      <c r="U265" s="142">
        <v>2.5999999999999998E-4</v>
      </c>
      <c r="V265" s="142">
        <f>U265*H265</f>
        <v>0.14086799999999997</v>
      </c>
      <c r="W265" s="142">
        <v>0</v>
      </c>
      <c r="X265" s="143">
        <f>W265*H265</f>
        <v>0</v>
      </c>
      <c r="AR265" s="144" t="s">
        <v>1015</v>
      </c>
      <c r="AT265" s="144" t="s">
        <v>311</v>
      </c>
      <c r="AU265" s="144" t="s">
        <v>87</v>
      </c>
      <c r="AY265" s="14" t="s">
        <v>135</v>
      </c>
      <c r="BE265" s="145">
        <f>IF(O265="základní",K265,0)</f>
        <v>0</v>
      </c>
      <c r="BF265" s="145">
        <f>IF(O265="snížená",K265,0)</f>
        <v>0</v>
      </c>
      <c r="BG265" s="145">
        <f>IF(O265="zákl. přenesená",K265,0)</f>
        <v>0</v>
      </c>
      <c r="BH265" s="145">
        <f>IF(O265="sníž. přenesená",K265,0)</f>
        <v>0</v>
      </c>
      <c r="BI265" s="145">
        <f>IF(O265="nulová",K265,0)</f>
        <v>0</v>
      </c>
      <c r="BJ265" s="14" t="s">
        <v>85</v>
      </c>
      <c r="BK265" s="145">
        <f>ROUND(P265*H265,2)</f>
        <v>0</v>
      </c>
      <c r="BL265" s="14" t="s">
        <v>1015</v>
      </c>
      <c r="BM265" s="144" t="s">
        <v>1164</v>
      </c>
    </row>
    <row r="266" spans="2:65" s="1" customFormat="1" ht="19.5">
      <c r="B266" s="29"/>
      <c r="D266" s="146" t="s">
        <v>144</v>
      </c>
      <c r="F266" s="147" t="s">
        <v>1163</v>
      </c>
      <c r="I266" s="148"/>
      <c r="J266" s="148"/>
      <c r="M266" s="29"/>
      <c r="N266" s="149"/>
      <c r="X266" s="53"/>
      <c r="AT266" s="14" t="s">
        <v>144</v>
      </c>
      <c r="AU266" s="14" t="s">
        <v>87</v>
      </c>
    </row>
    <row r="267" spans="2:65" s="12" customFormat="1" ht="11.25">
      <c r="B267" s="153"/>
      <c r="D267" s="146" t="s">
        <v>186</v>
      </c>
      <c r="F267" s="155" t="s">
        <v>1165</v>
      </c>
      <c r="H267" s="156">
        <v>541.79999999999995</v>
      </c>
      <c r="I267" s="157"/>
      <c r="J267" s="157"/>
      <c r="M267" s="153"/>
      <c r="N267" s="158"/>
      <c r="X267" s="159"/>
      <c r="AT267" s="154" t="s">
        <v>186</v>
      </c>
      <c r="AU267" s="154" t="s">
        <v>87</v>
      </c>
      <c r="AV267" s="12" t="s">
        <v>87</v>
      </c>
      <c r="AW267" s="12" t="s">
        <v>4</v>
      </c>
      <c r="AX267" s="12" t="s">
        <v>85</v>
      </c>
      <c r="AY267" s="154" t="s">
        <v>135</v>
      </c>
    </row>
    <row r="268" spans="2:65" s="1" customFormat="1" ht="37.9" customHeight="1">
      <c r="B268" s="29"/>
      <c r="C268" s="132" t="s">
        <v>425</v>
      </c>
      <c r="D268" s="132" t="s">
        <v>137</v>
      </c>
      <c r="E268" s="133" t="s">
        <v>1166</v>
      </c>
      <c r="F268" s="134" t="s">
        <v>1167</v>
      </c>
      <c r="G268" s="135" t="s">
        <v>480</v>
      </c>
      <c r="H268" s="136">
        <v>1</v>
      </c>
      <c r="I268" s="137"/>
      <c r="J268" s="137"/>
      <c r="K268" s="138">
        <f>ROUND(P268*H268,2)</f>
        <v>0</v>
      </c>
      <c r="L268" s="134" t="s">
        <v>141</v>
      </c>
      <c r="M268" s="29"/>
      <c r="N268" s="139" t="s">
        <v>1</v>
      </c>
      <c r="O268" s="140" t="s">
        <v>40</v>
      </c>
      <c r="P268" s="141">
        <f>I268+J268</f>
        <v>0</v>
      </c>
      <c r="Q268" s="141">
        <f>ROUND(I268*H268,2)</f>
        <v>0</v>
      </c>
      <c r="R268" s="141">
        <f>ROUND(J268*H268,2)</f>
        <v>0</v>
      </c>
      <c r="T268" s="142">
        <f>S268*H268</f>
        <v>0</v>
      </c>
      <c r="U268" s="142">
        <v>0.23974999999999999</v>
      </c>
      <c r="V268" s="142">
        <f>U268*H268</f>
        <v>0.23974999999999999</v>
      </c>
      <c r="W268" s="142">
        <v>0</v>
      </c>
      <c r="X268" s="143">
        <f>W268*H268</f>
        <v>0</v>
      </c>
      <c r="AR268" s="144" t="s">
        <v>527</v>
      </c>
      <c r="AT268" s="144" t="s">
        <v>137</v>
      </c>
      <c r="AU268" s="144" t="s">
        <v>87</v>
      </c>
      <c r="AY268" s="14" t="s">
        <v>135</v>
      </c>
      <c r="BE268" s="145">
        <f>IF(O268="základní",K268,0)</f>
        <v>0</v>
      </c>
      <c r="BF268" s="145">
        <f>IF(O268="snížená",K268,0)</f>
        <v>0</v>
      </c>
      <c r="BG268" s="145">
        <f>IF(O268="zákl. přenesená",K268,0)</f>
        <v>0</v>
      </c>
      <c r="BH268" s="145">
        <f>IF(O268="sníž. přenesená",K268,0)</f>
        <v>0</v>
      </c>
      <c r="BI268" s="145">
        <f>IF(O268="nulová",K268,0)</f>
        <v>0</v>
      </c>
      <c r="BJ268" s="14" t="s">
        <v>85</v>
      </c>
      <c r="BK268" s="145">
        <f>ROUND(P268*H268,2)</f>
        <v>0</v>
      </c>
      <c r="BL268" s="14" t="s">
        <v>527</v>
      </c>
      <c r="BM268" s="144" t="s">
        <v>1168</v>
      </c>
    </row>
    <row r="269" spans="2:65" s="1" customFormat="1" ht="19.5">
      <c r="B269" s="29"/>
      <c r="D269" s="146" t="s">
        <v>144</v>
      </c>
      <c r="F269" s="147" t="s">
        <v>1169</v>
      </c>
      <c r="I269" s="148"/>
      <c r="J269" s="148"/>
      <c r="M269" s="29"/>
      <c r="N269" s="149"/>
      <c r="X269" s="53"/>
      <c r="AT269" s="14" t="s">
        <v>144</v>
      </c>
      <c r="AU269" s="14" t="s">
        <v>87</v>
      </c>
    </row>
    <row r="270" spans="2:65" s="1" customFormat="1" ht="11.25">
      <c r="B270" s="29"/>
      <c r="D270" s="150" t="s">
        <v>146</v>
      </c>
      <c r="F270" s="151" t="s">
        <v>1170</v>
      </c>
      <c r="I270" s="148"/>
      <c r="J270" s="148"/>
      <c r="M270" s="29"/>
      <c r="N270" s="149"/>
      <c r="X270" s="53"/>
      <c r="AT270" s="14" t="s">
        <v>146</v>
      </c>
      <c r="AU270" s="14" t="s">
        <v>87</v>
      </c>
    </row>
    <row r="271" spans="2:65" s="1" customFormat="1" ht="16.5" customHeight="1">
      <c r="B271" s="29"/>
      <c r="C271" s="160" t="s">
        <v>431</v>
      </c>
      <c r="D271" s="160" t="s">
        <v>311</v>
      </c>
      <c r="E271" s="161" t="s">
        <v>1171</v>
      </c>
      <c r="F271" s="162" t="s">
        <v>1172</v>
      </c>
      <c r="G271" s="163" t="s">
        <v>968</v>
      </c>
      <c r="H271" s="164">
        <v>1</v>
      </c>
      <c r="I271" s="165"/>
      <c r="J271" s="166"/>
      <c r="K271" s="167">
        <f>ROUND(P271*H271,2)</f>
        <v>0</v>
      </c>
      <c r="L271" s="162" t="s">
        <v>1</v>
      </c>
      <c r="M271" s="168"/>
      <c r="N271" s="169" t="s">
        <v>1</v>
      </c>
      <c r="O271" s="140" t="s">
        <v>40</v>
      </c>
      <c r="P271" s="141">
        <f>I271+J271</f>
        <v>0</v>
      </c>
      <c r="Q271" s="141">
        <f>ROUND(I271*H271,2)</f>
        <v>0</v>
      </c>
      <c r="R271" s="141">
        <f>ROUND(J271*H271,2)</f>
        <v>0</v>
      </c>
      <c r="T271" s="142">
        <f>S271*H271</f>
        <v>0</v>
      </c>
      <c r="U271" s="142">
        <v>0</v>
      </c>
      <c r="V271" s="142">
        <f>U271*H271</f>
        <v>0</v>
      </c>
      <c r="W271" s="142">
        <v>0</v>
      </c>
      <c r="X271" s="143">
        <f>W271*H271</f>
        <v>0</v>
      </c>
      <c r="AR271" s="144" t="s">
        <v>969</v>
      </c>
      <c r="AT271" s="144" t="s">
        <v>311</v>
      </c>
      <c r="AU271" s="144" t="s">
        <v>87</v>
      </c>
      <c r="AY271" s="14" t="s">
        <v>135</v>
      </c>
      <c r="BE271" s="145">
        <f>IF(O271="základní",K271,0)</f>
        <v>0</v>
      </c>
      <c r="BF271" s="145">
        <f>IF(O271="snížená",K271,0)</f>
        <v>0</v>
      </c>
      <c r="BG271" s="145">
        <f>IF(O271="zákl. přenesená",K271,0)</f>
        <v>0</v>
      </c>
      <c r="BH271" s="145">
        <f>IF(O271="sníž. přenesená",K271,0)</f>
        <v>0</v>
      </c>
      <c r="BI271" s="145">
        <f>IF(O271="nulová",K271,0)</f>
        <v>0</v>
      </c>
      <c r="BJ271" s="14" t="s">
        <v>85</v>
      </c>
      <c r="BK271" s="145">
        <f>ROUND(P271*H271,2)</f>
        <v>0</v>
      </c>
      <c r="BL271" s="14" t="s">
        <v>527</v>
      </c>
      <c r="BM271" s="144" t="s">
        <v>1173</v>
      </c>
    </row>
    <row r="272" spans="2:65" s="1" customFormat="1" ht="11.25">
      <c r="B272" s="29"/>
      <c r="D272" s="146" t="s">
        <v>144</v>
      </c>
      <c r="F272" s="147" t="s">
        <v>1172</v>
      </c>
      <c r="I272" s="148"/>
      <c r="J272" s="148"/>
      <c r="M272" s="29"/>
      <c r="N272" s="149"/>
      <c r="X272" s="53"/>
      <c r="AT272" s="14" t="s">
        <v>144</v>
      </c>
      <c r="AU272" s="14" t="s">
        <v>87</v>
      </c>
    </row>
    <row r="273" spans="2:65" s="11" customFormat="1" ht="25.9" customHeight="1">
      <c r="B273" s="119"/>
      <c r="D273" s="120" t="s">
        <v>76</v>
      </c>
      <c r="E273" s="121" t="s">
        <v>1174</v>
      </c>
      <c r="F273" s="121" t="s">
        <v>1175</v>
      </c>
      <c r="I273" s="122"/>
      <c r="J273" s="122"/>
      <c r="K273" s="123">
        <f>BK273</f>
        <v>0</v>
      </c>
      <c r="M273" s="119"/>
      <c r="N273" s="124"/>
      <c r="Q273" s="125">
        <f>SUM(Q274:Q284)</f>
        <v>0</v>
      </c>
      <c r="R273" s="125">
        <f>SUM(R274:R284)</f>
        <v>0</v>
      </c>
      <c r="T273" s="126">
        <f>SUM(T274:T284)</f>
        <v>0</v>
      </c>
      <c r="V273" s="126">
        <f>SUM(V274:V284)</f>
        <v>0</v>
      </c>
      <c r="X273" s="127">
        <f>SUM(X274:X284)</f>
        <v>0</v>
      </c>
      <c r="AR273" s="120" t="s">
        <v>142</v>
      </c>
      <c r="AT273" s="128" t="s">
        <v>76</v>
      </c>
      <c r="AU273" s="128" t="s">
        <v>77</v>
      </c>
      <c r="AY273" s="120" t="s">
        <v>135</v>
      </c>
      <c r="BK273" s="129">
        <f>SUM(BK274:BK284)</f>
        <v>0</v>
      </c>
    </row>
    <row r="274" spans="2:65" s="1" customFormat="1" ht="16.5" customHeight="1">
      <c r="B274" s="29"/>
      <c r="C274" s="132" t="s">
        <v>438</v>
      </c>
      <c r="D274" s="132" t="s">
        <v>137</v>
      </c>
      <c r="E274" s="133" t="s">
        <v>1176</v>
      </c>
      <c r="F274" s="134" t="s">
        <v>1177</v>
      </c>
      <c r="G274" s="135" t="s">
        <v>1178</v>
      </c>
      <c r="H274" s="136">
        <v>20</v>
      </c>
      <c r="I274" s="137"/>
      <c r="J274" s="137"/>
      <c r="K274" s="138">
        <f>ROUND(P274*H274,2)</f>
        <v>0</v>
      </c>
      <c r="L274" s="134" t="s">
        <v>1</v>
      </c>
      <c r="M274" s="29"/>
      <c r="N274" s="139" t="s">
        <v>1</v>
      </c>
      <c r="O274" s="140" t="s">
        <v>40</v>
      </c>
      <c r="P274" s="141">
        <f>I274+J274</f>
        <v>0</v>
      </c>
      <c r="Q274" s="141">
        <f>ROUND(I274*H274,2)</f>
        <v>0</v>
      </c>
      <c r="R274" s="141">
        <f>ROUND(J274*H274,2)</f>
        <v>0</v>
      </c>
      <c r="T274" s="142">
        <f>S274*H274</f>
        <v>0</v>
      </c>
      <c r="U274" s="142">
        <v>0</v>
      </c>
      <c r="V274" s="142">
        <f>U274*H274</f>
        <v>0</v>
      </c>
      <c r="W274" s="142">
        <v>0</v>
      </c>
      <c r="X274" s="143">
        <f>W274*H274</f>
        <v>0</v>
      </c>
      <c r="AR274" s="144" t="s">
        <v>1179</v>
      </c>
      <c r="AT274" s="144" t="s">
        <v>137</v>
      </c>
      <c r="AU274" s="144" t="s">
        <v>85</v>
      </c>
      <c r="AY274" s="14" t="s">
        <v>135</v>
      </c>
      <c r="BE274" s="145">
        <f>IF(O274="základní",K274,0)</f>
        <v>0</v>
      </c>
      <c r="BF274" s="145">
        <f>IF(O274="snížená",K274,0)</f>
        <v>0</v>
      </c>
      <c r="BG274" s="145">
        <f>IF(O274="zákl. přenesená",K274,0)</f>
        <v>0</v>
      </c>
      <c r="BH274" s="145">
        <f>IF(O274="sníž. přenesená",K274,0)</f>
        <v>0</v>
      </c>
      <c r="BI274" s="145">
        <f>IF(O274="nulová",K274,0)</f>
        <v>0</v>
      </c>
      <c r="BJ274" s="14" t="s">
        <v>85</v>
      </c>
      <c r="BK274" s="145">
        <f>ROUND(P274*H274,2)</f>
        <v>0</v>
      </c>
      <c r="BL274" s="14" t="s">
        <v>1179</v>
      </c>
      <c r="BM274" s="144" t="s">
        <v>1180</v>
      </c>
    </row>
    <row r="275" spans="2:65" s="1" customFormat="1" ht="19.5">
      <c r="B275" s="29"/>
      <c r="D275" s="146" t="s">
        <v>144</v>
      </c>
      <c r="F275" s="147" t="s">
        <v>1181</v>
      </c>
      <c r="I275" s="148"/>
      <c r="J275" s="148"/>
      <c r="M275" s="29"/>
      <c r="N275" s="149"/>
      <c r="X275" s="53"/>
      <c r="AT275" s="14" t="s">
        <v>144</v>
      </c>
      <c r="AU275" s="14" t="s">
        <v>85</v>
      </c>
    </row>
    <row r="276" spans="2:65" s="1" customFormat="1" ht="19.5">
      <c r="B276" s="29"/>
      <c r="D276" s="146" t="s">
        <v>159</v>
      </c>
      <c r="F276" s="152" t="s">
        <v>1182</v>
      </c>
      <c r="I276" s="148"/>
      <c r="J276" s="148"/>
      <c r="M276" s="29"/>
      <c r="N276" s="149"/>
      <c r="X276" s="53"/>
      <c r="AT276" s="14" t="s">
        <v>159</v>
      </c>
      <c r="AU276" s="14" t="s">
        <v>85</v>
      </c>
    </row>
    <row r="277" spans="2:65" s="1" customFormat="1" ht="24">
      <c r="B277" s="29"/>
      <c r="C277" s="132" t="s">
        <v>445</v>
      </c>
      <c r="D277" s="132" t="s">
        <v>137</v>
      </c>
      <c r="E277" s="133" t="s">
        <v>1183</v>
      </c>
      <c r="F277" s="134" t="s">
        <v>1184</v>
      </c>
      <c r="G277" s="135" t="s">
        <v>1178</v>
      </c>
      <c r="H277" s="136">
        <v>15</v>
      </c>
      <c r="I277" s="137"/>
      <c r="J277" s="137"/>
      <c r="K277" s="138">
        <f>ROUND(P277*H277,2)</f>
        <v>0</v>
      </c>
      <c r="L277" s="134" t="s">
        <v>141</v>
      </c>
      <c r="M277" s="29"/>
      <c r="N277" s="139" t="s">
        <v>1</v>
      </c>
      <c r="O277" s="140" t="s">
        <v>40</v>
      </c>
      <c r="P277" s="141">
        <f>I277+J277</f>
        <v>0</v>
      </c>
      <c r="Q277" s="141">
        <f>ROUND(I277*H277,2)</f>
        <v>0</v>
      </c>
      <c r="R277" s="141">
        <f>ROUND(J277*H277,2)</f>
        <v>0</v>
      </c>
      <c r="T277" s="142">
        <f>S277*H277</f>
        <v>0</v>
      </c>
      <c r="U277" s="142">
        <v>0</v>
      </c>
      <c r="V277" s="142">
        <f>U277*H277</f>
        <v>0</v>
      </c>
      <c r="W277" s="142">
        <v>0</v>
      </c>
      <c r="X277" s="143">
        <f>W277*H277</f>
        <v>0</v>
      </c>
      <c r="AR277" s="144" t="s">
        <v>1179</v>
      </c>
      <c r="AT277" s="144" t="s">
        <v>137</v>
      </c>
      <c r="AU277" s="144" t="s">
        <v>85</v>
      </c>
      <c r="AY277" s="14" t="s">
        <v>135</v>
      </c>
      <c r="BE277" s="145">
        <f>IF(O277="základní",K277,0)</f>
        <v>0</v>
      </c>
      <c r="BF277" s="145">
        <f>IF(O277="snížená",K277,0)</f>
        <v>0</v>
      </c>
      <c r="BG277" s="145">
        <f>IF(O277="zákl. přenesená",K277,0)</f>
        <v>0</v>
      </c>
      <c r="BH277" s="145">
        <f>IF(O277="sníž. přenesená",K277,0)</f>
        <v>0</v>
      </c>
      <c r="BI277" s="145">
        <f>IF(O277="nulová",K277,0)</f>
        <v>0</v>
      </c>
      <c r="BJ277" s="14" t="s">
        <v>85</v>
      </c>
      <c r="BK277" s="145">
        <f>ROUND(P277*H277,2)</f>
        <v>0</v>
      </c>
      <c r="BL277" s="14" t="s">
        <v>1179</v>
      </c>
      <c r="BM277" s="144" t="s">
        <v>1185</v>
      </c>
    </row>
    <row r="278" spans="2:65" s="1" customFormat="1" ht="19.5">
      <c r="B278" s="29"/>
      <c r="D278" s="146" t="s">
        <v>144</v>
      </c>
      <c r="F278" s="147" t="s">
        <v>1186</v>
      </c>
      <c r="I278" s="148"/>
      <c r="J278" s="148"/>
      <c r="M278" s="29"/>
      <c r="N278" s="149"/>
      <c r="X278" s="53"/>
      <c r="AT278" s="14" t="s">
        <v>144</v>
      </c>
      <c r="AU278" s="14" t="s">
        <v>85</v>
      </c>
    </row>
    <row r="279" spans="2:65" s="1" customFormat="1" ht="11.25">
      <c r="B279" s="29"/>
      <c r="D279" s="150" t="s">
        <v>146</v>
      </c>
      <c r="F279" s="151" t="s">
        <v>1187</v>
      </c>
      <c r="I279" s="148"/>
      <c r="J279" s="148"/>
      <c r="M279" s="29"/>
      <c r="N279" s="149"/>
      <c r="X279" s="53"/>
      <c r="AT279" s="14" t="s">
        <v>146</v>
      </c>
      <c r="AU279" s="14" t="s">
        <v>85</v>
      </c>
    </row>
    <row r="280" spans="2:65" s="1" customFormat="1" ht="19.5">
      <c r="B280" s="29"/>
      <c r="D280" s="146" t="s">
        <v>159</v>
      </c>
      <c r="F280" s="152" t="s">
        <v>1188</v>
      </c>
      <c r="I280" s="148"/>
      <c r="J280" s="148"/>
      <c r="M280" s="29"/>
      <c r="N280" s="149"/>
      <c r="X280" s="53"/>
      <c r="AT280" s="14" t="s">
        <v>159</v>
      </c>
      <c r="AU280" s="14" t="s">
        <v>85</v>
      </c>
    </row>
    <row r="281" spans="2:65" s="1" customFormat="1" ht="24.2" customHeight="1">
      <c r="B281" s="29"/>
      <c r="C281" s="132" t="s">
        <v>447</v>
      </c>
      <c r="D281" s="132" t="s">
        <v>137</v>
      </c>
      <c r="E281" s="133" t="s">
        <v>1189</v>
      </c>
      <c r="F281" s="134" t="s">
        <v>1190</v>
      </c>
      <c r="G281" s="135" t="s">
        <v>1178</v>
      </c>
      <c r="H281" s="136">
        <v>15</v>
      </c>
      <c r="I281" s="137"/>
      <c r="J281" s="137"/>
      <c r="K281" s="138">
        <f>ROUND(P281*H281,2)</f>
        <v>0</v>
      </c>
      <c r="L281" s="134" t="s">
        <v>141</v>
      </c>
      <c r="M281" s="29"/>
      <c r="N281" s="139" t="s">
        <v>1</v>
      </c>
      <c r="O281" s="140" t="s">
        <v>40</v>
      </c>
      <c r="P281" s="141">
        <f>I281+J281</f>
        <v>0</v>
      </c>
      <c r="Q281" s="141">
        <f>ROUND(I281*H281,2)</f>
        <v>0</v>
      </c>
      <c r="R281" s="141">
        <f>ROUND(J281*H281,2)</f>
        <v>0</v>
      </c>
      <c r="T281" s="142">
        <f>S281*H281</f>
        <v>0</v>
      </c>
      <c r="U281" s="142">
        <v>0</v>
      </c>
      <c r="V281" s="142">
        <f>U281*H281</f>
        <v>0</v>
      </c>
      <c r="W281" s="142">
        <v>0</v>
      </c>
      <c r="X281" s="143">
        <f>W281*H281</f>
        <v>0</v>
      </c>
      <c r="AR281" s="144" t="s">
        <v>1179</v>
      </c>
      <c r="AT281" s="144" t="s">
        <v>137</v>
      </c>
      <c r="AU281" s="144" t="s">
        <v>85</v>
      </c>
      <c r="AY281" s="14" t="s">
        <v>135</v>
      </c>
      <c r="BE281" s="145">
        <f>IF(O281="základní",K281,0)</f>
        <v>0</v>
      </c>
      <c r="BF281" s="145">
        <f>IF(O281="snížená",K281,0)</f>
        <v>0</v>
      </c>
      <c r="BG281" s="145">
        <f>IF(O281="zákl. přenesená",K281,0)</f>
        <v>0</v>
      </c>
      <c r="BH281" s="145">
        <f>IF(O281="sníž. přenesená",K281,0)</f>
        <v>0</v>
      </c>
      <c r="BI281" s="145">
        <f>IF(O281="nulová",K281,0)</f>
        <v>0</v>
      </c>
      <c r="BJ281" s="14" t="s">
        <v>85</v>
      </c>
      <c r="BK281" s="145">
        <f>ROUND(P281*H281,2)</f>
        <v>0</v>
      </c>
      <c r="BL281" s="14" t="s">
        <v>1179</v>
      </c>
      <c r="BM281" s="144" t="s">
        <v>1191</v>
      </c>
    </row>
    <row r="282" spans="2:65" s="1" customFormat="1" ht="19.5">
      <c r="B282" s="29"/>
      <c r="D282" s="146" t="s">
        <v>144</v>
      </c>
      <c r="F282" s="147" t="s">
        <v>1192</v>
      </c>
      <c r="I282" s="148"/>
      <c r="J282" s="148"/>
      <c r="M282" s="29"/>
      <c r="N282" s="149"/>
      <c r="X282" s="53"/>
      <c r="AT282" s="14" t="s">
        <v>144</v>
      </c>
      <c r="AU282" s="14" t="s">
        <v>85</v>
      </c>
    </row>
    <row r="283" spans="2:65" s="1" customFormat="1" ht="11.25">
      <c r="B283" s="29"/>
      <c r="D283" s="150" t="s">
        <v>146</v>
      </c>
      <c r="F283" s="151" t="s">
        <v>1193</v>
      </c>
      <c r="I283" s="148"/>
      <c r="J283" s="148"/>
      <c r="M283" s="29"/>
      <c r="N283" s="149"/>
      <c r="X283" s="53"/>
      <c r="AT283" s="14" t="s">
        <v>146</v>
      </c>
      <c r="AU283" s="14" t="s">
        <v>85</v>
      </c>
    </row>
    <row r="284" spans="2:65" s="1" customFormat="1" ht="19.5">
      <c r="B284" s="29"/>
      <c r="D284" s="146" t="s">
        <v>159</v>
      </c>
      <c r="F284" s="152" t="s">
        <v>1194</v>
      </c>
      <c r="I284" s="148"/>
      <c r="J284" s="148"/>
      <c r="M284" s="29"/>
      <c r="N284" s="170"/>
      <c r="O284" s="171"/>
      <c r="P284" s="171"/>
      <c r="Q284" s="171"/>
      <c r="R284" s="171"/>
      <c r="S284" s="171"/>
      <c r="T284" s="171"/>
      <c r="U284" s="171"/>
      <c r="V284" s="171"/>
      <c r="W284" s="171"/>
      <c r="X284" s="172"/>
      <c r="AT284" s="14" t="s">
        <v>159</v>
      </c>
      <c r="AU284" s="14" t="s">
        <v>85</v>
      </c>
    </row>
    <row r="285" spans="2:65" s="1" customFormat="1" ht="6.95" customHeight="1">
      <c r="B285" s="41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29"/>
    </row>
  </sheetData>
  <sheetProtection algorithmName="SHA-512" hashValue="TRQ+aOjxtg/3EyJhrY6+lSagXv/4rQpgRN5F1W1KQx6Ad6WwQIRdvp4sbJPGqJLpr4qAZYShHmgvSGCUyR49Vg==" saltValue="z9VNq7MOUrdFpLAbeMl5P4rYunhUqsOVus1neguJqE1/A7NH4/vPFCqfeMEH0JsYI+U84+iNvmCuzxUD813Wng==" spinCount="100000" sheet="1" objects="1" scenarios="1" formatColumns="0" formatRows="0" autoFilter="0"/>
  <autoFilter ref="C119:L284" xr:uid="{00000000-0009-0000-0000-000003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hyperlinks>
    <hyperlink ref="F125" r:id="rId1" xr:uid="{00000000-0004-0000-0300-000000000000}"/>
    <hyperlink ref="F128" r:id="rId2" xr:uid="{00000000-0004-0000-0300-000001000000}"/>
    <hyperlink ref="F131" r:id="rId3" xr:uid="{00000000-0004-0000-0300-000002000000}"/>
    <hyperlink ref="F137" r:id="rId4" xr:uid="{00000000-0004-0000-0300-000003000000}"/>
    <hyperlink ref="F142" r:id="rId5" xr:uid="{00000000-0004-0000-0300-000004000000}"/>
    <hyperlink ref="F147" r:id="rId6" xr:uid="{00000000-0004-0000-0300-000005000000}"/>
    <hyperlink ref="F152" r:id="rId7" xr:uid="{00000000-0004-0000-0300-000006000000}"/>
    <hyperlink ref="F155" r:id="rId8" xr:uid="{00000000-0004-0000-0300-000007000000}"/>
    <hyperlink ref="F163" r:id="rId9" xr:uid="{00000000-0004-0000-0300-000008000000}"/>
    <hyperlink ref="F168" r:id="rId10" xr:uid="{00000000-0004-0000-0300-000009000000}"/>
    <hyperlink ref="F173" r:id="rId11" xr:uid="{00000000-0004-0000-0300-00000A000000}"/>
    <hyperlink ref="F179" r:id="rId12" xr:uid="{00000000-0004-0000-0300-00000B000000}"/>
    <hyperlink ref="F185" r:id="rId13" xr:uid="{00000000-0004-0000-0300-00000C000000}"/>
    <hyperlink ref="F192" r:id="rId14" xr:uid="{00000000-0004-0000-0300-00000D000000}"/>
    <hyperlink ref="F195" r:id="rId15" xr:uid="{00000000-0004-0000-0300-00000E000000}"/>
    <hyperlink ref="F200" r:id="rId16" xr:uid="{00000000-0004-0000-0300-00000F000000}"/>
    <hyperlink ref="F204" r:id="rId17" xr:uid="{00000000-0004-0000-0300-000010000000}"/>
    <hyperlink ref="F209" r:id="rId18" xr:uid="{00000000-0004-0000-0300-000011000000}"/>
    <hyperlink ref="F212" r:id="rId19" xr:uid="{00000000-0004-0000-0300-000012000000}"/>
    <hyperlink ref="F217" r:id="rId20" xr:uid="{00000000-0004-0000-0300-000013000000}"/>
    <hyperlink ref="F221" r:id="rId21" xr:uid="{00000000-0004-0000-0300-000014000000}"/>
    <hyperlink ref="F224" r:id="rId22" xr:uid="{00000000-0004-0000-0300-000015000000}"/>
    <hyperlink ref="F227" r:id="rId23" xr:uid="{00000000-0004-0000-0300-000016000000}"/>
    <hyperlink ref="F230" r:id="rId24" xr:uid="{00000000-0004-0000-0300-000017000000}"/>
    <hyperlink ref="F233" r:id="rId25" xr:uid="{00000000-0004-0000-0300-000018000000}"/>
    <hyperlink ref="F239" r:id="rId26" xr:uid="{00000000-0004-0000-0300-000019000000}"/>
    <hyperlink ref="F242" r:id="rId27" xr:uid="{00000000-0004-0000-0300-00001A000000}"/>
    <hyperlink ref="F245" r:id="rId28" xr:uid="{00000000-0004-0000-0300-00001B000000}"/>
    <hyperlink ref="F250" r:id="rId29" xr:uid="{00000000-0004-0000-0300-00001C000000}"/>
    <hyperlink ref="F255" r:id="rId30" xr:uid="{00000000-0004-0000-0300-00001D000000}"/>
    <hyperlink ref="F258" r:id="rId31" xr:uid="{00000000-0004-0000-0300-00001E000000}"/>
    <hyperlink ref="F264" r:id="rId32" xr:uid="{00000000-0004-0000-0300-00001F000000}"/>
    <hyperlink ref="F270" r:id="rId33" xr:uid="{00000000-0004-0000-0300-000020000000}"/>
    <hyperlink ref="F279" r:id="rId34" xr:uid="{00000000-0004-0000-0300-000021000000}"/>
    <hyperlink ref="F283" r:id="rId35" xr:uid="{00000000-0004-0000-03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abSelected="1" topLeftCell="A4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T2" s="14" t="s">
        <v>90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87</v>
      </c>
    </row>
    <row r="4" spans="2:46" ht="24.95" customHeight="1">
      <c r="B4" s="17"/>
      <c r="D4" s="18" t="s">
        <v>94</v>
      </c>
      <c r="M4" s="17"/>
      <c r="N4" s="86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26.25" customHeight="1">
      <c r="B7" s="17"/>
      <c r="E7" s="211" t="str">
        <f>'Rekapitulace stavby'!K6</f>
        <v>Vítkov, Plánská ulice, místo pro přecházení na křižovatce silnice II/198 a MK 153b</v>
      </c>
      <c r="F7" s="212"/>
      <c r="G7" s="212"/>
      <c r="H7" s="212"/>
      <c r="M7" s="17"/>
    </row>
    <row r="8" spans="2:46" s="1" customFormat="1" ht="12" customHeight="1">
      <c r="B8" s="29"/>
      <c r="D8" s="24" t="s">
        <v>95</v>
      </c>
      <c r="M8" s="29"/>
    </row>
    <row r="9" spans="2:46" s="1" customFormat="1" ht="16.5" customHeight="1">
      <c r="B9" s="29"/>
      <c r="E9" s="192" t="s">
        <v>910</v>
      </c>
      <c r="F9" s="213"/>
      <c r="G9" s="213"/>
      <c r="H9" s="213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M11" s="29"/>
    </row>
    <row r="12" spans="2:46" s="1" customFormat="1" ht="12" customHeight="1">
      <c r="B12" s="29"/>
      <c r="D12" s="24" t="s">
        <v>21</v>
      </c>
      <c r="F12" s="22" t="s">
        <v>15</v>
      </c>
      <c r="I12" s="24" t="s">
        <v>22</v>
      </c>
      <c r="J12" s="49" t="str">
        <f>'Rekapitulace stavby'!AN8</f>
        <v>5. 6. 2023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M14" s="29"/>
    </row>
    <row r="15" spans="2:46" s="1" customFormat="1" ht="18" customHeight="1">
      <c r="B15" s="29"/>
      <c r="E15" s="22" t="str">
        <f>IF('Rekapitulace stavby'!E11="","",'Rekapitulace stavby'!E11)</f>
        <v>Město Tachov</v>
      </c>
      <c r="I15" s="24" t="s">
        <v>27</v>
      </c>
      <c r="J15" s="22" t="str">
        <f>IF('Rekapitulace stavby'!AN11="","",'Rekapitulace stavby'!AN11)</f>
        <v/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14" t="str">
        <f>'Rekapitulace stavby'!E14</f>
        <v>Vyplň údaj</v>
      </c>
      <c r="F18" s="176"/>
      <c r="G18" s="176"/>
      <c r="H18" s="176"/>
      <c r="I18" s="24" t="s">
        <v>27</v>
      </c>
      <c r="J18" s="25" t="str">
        <f>'Rekapitulace stavby'!AN14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30</v>
      </c>
      <c r="I20" s="24" t="s">
        <v>25</v>
      </c>
      <c r="J20" s="22" t="s">
        <v>1</v>
      </c>
      <c r="M20" s="29"/>
    </row>
    <row r="21" spans="2:13" s="1" customFormat="1" ht="18" customHeight="1">
      <c r="B21" s="29"/>
      <c r="E21" s="22" t="s">
        <v>31</v>
      </c>
      <c r="I21" s="24" t="s">
        <v>27</v>
      </c>
      <c r="J21" s="22" t="s">
        <v>1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32</v>
      </c>
      <c r="I23" s="24" t="s">
        <v>25</v>
      </c>
      <c r="J23" s="22" t="s">
        <v>1</v>
      </c>
      <c r="M23" s="29"/>
    </row>
    <row r="24" spans="2:13" s="1" customFormat="1" ht="18" customHeight="1">
      <c r="B24" s="29"/>
      <c r="E24" s="22" t="s">
        <v>33</v>
      </c>
      <c r="I24" s="24" t="s">
        <v>27</v>
      </c>
      <c r="J24" s="22" t="s">
        <v>1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34</v>
      </c>
      <c r="M26" s="29"/>
    </row>
    <row r="27" spans="2:13" s="7" customFormat="1" ht="16.5" customHeight="1">
      <c r="B27" s="87"/>
      <c r="E27" s="181" t="s">
        <v>1</v>
      </c>
      <c r="F27" s="181"/>
      <c r="G27" s="181"/>
      <c r="H27" s="181"/>
      <c r="M27" s="87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50"/>
      <c r="M29" s="29"/>
    </row>
    <row r="30" spans="2:13" s="1" customFormat="1" ht="12.75">
      <c r="B30" s="29"/>
      <c r="E30" s="24" t="s">
        <v>97</v>
      </c>
      <c r="K30" s="88">
        <f>I96</f>
        <v>0</v>
      </c>
      <c r="M30" s="29"/>
    </row>
    <row r="31" spans="2:13" s="1" customFormat="1" ht="12.75">
      <c r="B31" s="29"/>
      <c r="E31" s="24" t="s">
        <v>98</v>
      </c>
      <c r="K31" s="88">
        <f>J96</f>
        <v>0</v>
      </c>
      <c r="M31" s="29"/>
    </row>
    <row r="32" spans="2:13" s="1" customFormat="1" ht="25.35" customHeight="1">
      <c r="B32" s="29"/>
      <c r="D32" s="89" t="s">
        <v>35</v>
      </c>
      <c r="K32" s="63">
        <f>ROUND(K120, 2)</f>
        <v>0</v>
      </c>
      <c r="M32" s="29"/>
    </row>
    <row r="33" spans="2:13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50"/>
      <c r="M33" s="29"/>
    </row>
    <row r="34" spans="2:13" s="1" customFormat="1" ht="14.45" customHeight="1">
      <c r="B34" s="29"/>
      <c r="F34" s="32" t="s">
        <v>37</v>
      </c>
      <c r="I34" s="32" t="s">
        <v>36</v>
      </c>
      <c r="K34" s="32" t="s">
        <v>38</v>
      </c>
      <c r="M34" s="29"/>
    </row>
    <row r="35" spans="2:13" s="1" customFormat="1" ht="14.45" customHeight="1">
      <c r="B35" s="29"/>
      <c r="D35" s="52" t="s">
        <v>39</v>
      </c>
      <c r="E35" s="24" t="s">
        <v>40</v>
      </c>
      <c r="F35" s="88">
        <f>ROUND((SUM(BE120:BE136)),  2)</f>
        <v>0</v>
      </c>
      <c r="I35" s="90">
        <v>0.21</v>
      </c>
      <c r="K35" s="88">
        <f>ROUND(((SUM(BE120:BE136))*I35),  2)</f>
        <v>0</v>
      </c>
      <c r="M35" s="29"/>
    </row>
    <row r="36" spans="2:13" s="1" customFormat="1" ht="14.45" customHeight="1">
      <c r="B36" s="29"/>
      <c r="E36" s="24" t="s">
        <v>41</v>
      </c>
      <c r="F36" s="88">
        <f>ROUND((SUM(BF120:BF136)),  2)</f>
        <v>0</v>
      </c>
      <c r="I36" s="90">
        <v>0.15</v>
      </c>
      <c r="K36" s="88">
        <f>ROUND(((SUM(BF120:BF136))*I36),  2)</f>
        <v>0</v>
      </c>
      <c r="M36" s="29"/>
    </row>
    <row r="37" spans="2:13" s="1" customFormat="1" ht="14.45" hidden="1" customHeight="1">
      <c r="B37" s="29"/>
      <c r="E37" s="24" t="s">
        <v>42</v>
      </c>
      <c r="F37" s="88">
        <f>ROUND((SUM(BG120:BG136)),  2)</f>
        <v>0</v>
      </c>
      <c r="I37" s="90">
        <v>0.21</v>
      </c>
      <c r="K37" s="88">
        <f>0</f>
        <v>0</v>
      </c>
      <c r="M37" s="29"/>
    </row>
    <row r="38" spans="2:13" s="1" customFormat="1" ht="14.45" hidden="1" customHeight="1">
      <c r="B38" s="29"/>
      <c r="E38" s="24" t="s">
        <v>43</v>
      </c>
      <c r="F38" s="88">
        <f>ROUND((SUM(BH120:BH136)),  2)</f>
        <v>0</v>
      </c>
      <c r="I38" s="90">
        <v>0.15</v>
      </c>
      <c r="K38" s="88">
        <f>0</f>
        <v>0</v>
      </c>
      <c r="M38" s="29"/>
    </row>
    <row r="39" spans="2:13" s="1" customFormat="1" ht="14.45" hidden="1" customHeight="1">
      <c r="B39" s="29"/>
      <c r="E39" s="24" t="s">
        <v>44</v>
      </c>
      <c r="F39" s="88">
        <f>ROUND((SUM(BI120:BI136)),  2)</f>
        <v>0</v>
      </c>
      <c r="I39" s="90">
        <v>0</v>
      </c>
      <c r="K39" s="88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91"/>
      <c r="D41" s="92" t="s">
        <v>45</v>
      </c>
      <c r="E41" s="54"/>
      <c r="F41" s="54"/>
      <c r="G41" s="93" t="s">
        <v>46</v>
      </c>
      <c r="H41" s="94" t="s">
        <v>47</v>
      </c>
      <c r="I41" s="54"/>
      <c r="J41" s="54"/>
      <c r="K41" s="95">
        <f>SUM(K32:K39)</f>
        <v>0</v>
      </c>
      <c r="L41" s="96"/>
      <c r="M41" s="29"/>
    </row>
    <row r="42" spans="2:13" s="1" customFormat="1" ht="14.45" customHeight="1">
      <c r="B42" s="29"/>
      <c r="M42" s="29"/>
    </row>
    <row r="43" spans="2:13" ht="14.45" customHeight="1">
      <c r="B43" s="17"/>
      <c r="M43" s="17"/>
    </row>
    <row r="44" spans="2:13" ht="14.45" customHeight="1">
      <c r="B44" s="17"/>
      <c r="M44" s="17"/>
    </row>
    <row r="45" spans="2:13" ht="14.45" customHeight="1">
      <c r="B45" s="17"/>
      <c r="M45" s="17"/>
    </row>
    <row r="46" spans="2:13" ht="14.45" customHeight="1">
      <c r="B46" s="17"/>
      <c r="M46" s="17"/>
    </row>
    <row r="47" spans="2:13" ht="14.45" customHeight="1">
      <c r="B47" s="17"/>
      <c r="M47" s="17"/>
    </row>
    <row r="48" spans="2:13" ht="14.45" customHeight="1">
      <c r="B48" s="17"/>
      <c r="M48" s="17"/>
    </row>
    <row r="49" spans="2:13" ht="14.45" customHeight="1">
      <c r="B49" s="17"/>
      <c r="M49" s="17"/>
    </row>
    <row r="50" spans="2:13" s="1" customFormat="1" ht="14.45" customHeight="1">
      <c r="B50" s="29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9"/>
      <c r="M50" s="29"/>
    </row>
    <row r="51" spans="2:13" ht="11.25">
      <c r="B51" s="17"/>
      <c r="M51" s="17"/>
    </row>
    <row r="52" spans="2:13" ht="11.25">
      <c r="B52" s="17"/>
      <c r="M52" s="17"/>
    </row>
    <row r="53" spans="2:13" ht="11.25">
      <c r="B53" s="17"/>
      <c r="M53" s="17"/>
    </row>
    <row r="54" spans="2:13" ht="11.25">
      <c r="B54" s="17"/>
      <c r="M54" s="17"/>
    </row>
    <row r="55" spans="2:13" ht="11.25">
      <c r="B55" s="17"/>
      <c r="M55" s="17"/>
    </row>
    <row r="56" spans="2:13" ht="11.25">
      <c r="B56" s="17"/>
      <c r="M56" s="17"/>
    </row>
    <row r="57" spans="2:13" ht="11.25">
      <c r="B57" s="17"/>
      <c r="M57" s="17"/>
    </row>
    <row r="58" spans="2:13" ht="11.25">
      <c r="B58" s="17"/>
      <c r="M58" s="17"/>
    </row>
    <row r="59" spans="2:13" ht="11.25">
      <c r="B59" s="17"/>
      <c r="M59" s="17"/>
    </row>
    <row r="60" spans="2:13" ht="11.25">
      <c r="B60" s="17"/>
      <c r="M60" s="17"/>
    </row>
    <row r="61" spans="2:13" s="1" customFormat="1" ht="12.75">
      <c r="B61" s="29"/>
      <c r="D61" s="40" t="s">
        <v>50</v>
      </c>
      <c r="E61" s="31"/>
      <c r="F61" s="97" t="s">
        <v>51</v>
      </c>
      <c r="G61" s="40" t="s">
        <v>50</v>
      </c>
      <c r="H61" s="31"/>
      <c r="I61" s="31"/>
      <c r="J61" s="98" t="s">
        <v>51</v>
      </c>
      <c r="K61" s="31"/>
      <c r="L61" s="31"/>
      <c r="M61" s="29"/>
    </row>
    <row r="62" spans="2:13" ht="11.25">
      <c r="B62" s="17"/>
      <c r="M62" s="17"/>
    </row>
    <row r="63" spans="2:13" ht="11.25">
      <c r="B63" s="17"/>
      <c r="M63" s="17"/>
    </row>
    <row r="64" spans="2:13" ht="11.25">
      <c r="B64" s="17"/>
      <c r="M64" s="17"/>
    </row>
    <row r="65" spans="2:13" s="1" customFormat="1" ht="12.75">
      <c r="B65" s="29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9"/>
      <c r="M65" s="29"/>
    </row>
    <row r="66" spans="2:13" ht="11.25">
      <c r="B66" s="17"/>
      <c r="M66" s="17"/>
    </row>
    <row r="67" spans="2:13" ht="11.25">
      <c r="B67" s="17"/>
      <c r="M67" s="17"/>
    </row>
    <row r="68" spans="2:13" ht="11.25">
      <c r="B68" s="17"/>
      <c r="M68" s="17"/>
    </row>
    <row r="69" spans="2:13" ht="11.25">
      <c r="B69" s="17"/>
      <c r="M69" s="17"/>
    </row>
    <row r="70" spans="2:13" ht="11.25">
      <c r="B70" s="17"/>
      <c r="M70" s="17"/>
    </row>
    <row r="71" spans="2:13" ht="11.25">
      <c r="B71" s="17"/>
      <c r="M71" s="17"/>
    </row>
    <row r="72" spans="2:13" ht="11.25">
      <c r="B72" s="17"/>
      <c r="M72" s="17"/>
    </row>
    <row r="73" spans="2:13" ht="11.25">
      <c r="B73" s="17"/>
      <c r="M73" s="17"/>
    </row>
    <row r="74" spans="2:13" ht="11.25">
      <c r="B74" s="17"/>
      <c r="M74" s="17"/>
    </row>
    <row r="75" spans="2:13" ht="11.25">
      <c r="B75" s="17"/>
      <c r="M75" s="17"/>
    </row>
    <row r="76" spans="2:13" s="1" customFormat="1" ht="12.75">
      <c r="B76" s="29"/>
      <c r="D76" s="40" t="s">
        <v>50</v>
      </c>
      <c r="E76" s="31"/>
      <c r="F76" s="97" t="s">
        <v>51</v>
      </c>
      <c r="G76" s="40" t="s">
        <v>50</v>
      </c>
      <c r="H76" s="31"/>
      <c r="I76" s="31"/>
      <c r="J76" s="98" t="s">
        <v>51</v>
      </c>
      <c r="K76" s="31"/>
      <c r="L76" s="31"/>
      <c r="M76" s="29"/>
    </row>
    <row r="77" spans="2:13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9"/>
    </row>
    <row r="82" spans="2:47" s="1" customFormat="1" ht="24.95" customHeight="1">
      <c r="B82" s="29"/>
      <c r="C82" s="18" t="s">
        <v>99</v>
      </c>
      <c r="M82" s="29"/>
    </row>
    <row r="83" spans="2:47" s="1" customFormat="1" ht="6.95" customHeight="1">
      <c r="B83" s="29"/>
      <c r="M83" s="29"/>
    </row>
    <row r="84" spans="2:47" s="1" customFormat="1" ht="12" customHeight="1">
      <c r="B84" s="29"/>
      <c r="C84" s="24" t="s">
        <v>17</v>
      </c>
      <c r="M84" s="29"/>
    </row>
    <row r="85" spans="2:47" s="1" customFormat="1" ht="26.25" customHeight="1">
      <c r="B85" s="29"/>
      <c r="E85" s="211" t="str">
        <f>E7</f>
        <v>Vítkov, Plánská ulice, místo pro přecházení na křižovatce silnice II/198 a MK 153b</v>
      </c>
      <c r="F85" s="212"/>
      <c r="G85" s="212"/>
      <c r="H85" s="212"/>
      <c r="M85" s="29"/>
    </row>
    <row r="86" spans="2:47" s="1" customFormat="1" ht="12" customHeight="1">
      <c r="B86" s="29"/>
      <c r="C86" s="24" t="s">
        <v>95</v>
      </c>
      <c r="M86" s="29"/>
    </row>
    <row r="87" spans="2:47" s="1" customFormat="1" ht="16.5" customHeight="1">
      <c r="B87" s="29"/>
      <c r="E87" s="192" t="str">
        <f>E9</f>
        <v>VON - Vedlejší a ostatní náklady</v>
      </c>
      <c r="F87" s="213"/>
      <c r="G87" s="213"/>
      <c r="H87" s="213"/>
      <c r="M87" s="29"/>
    </row>
    <row r="88" spans="2:47" s="1" customFormat="1" ht="6.95" customHeight="1">
      <c r="B88" s="29"/>
      <c r="M88" s="29"/>
    </row>
    <row r="89" spans="2:47" s="1" customFormat="1" ht="12" customHeight="1">
      <c r="B89" s="29"/>
      <c r="C89" s="24" t="s">
        <v>21</v>
      </c>
      <c r="F89" s="22" t="str">
        <f>F12</f>
        <v>Tachov</v>
      </c>
      <c r="I89" s="24" t="s">
        <v>22</v>
      </c>
      <c r="J89" s="49" t="str">
        <f>IF(J12="","",J12)</f>
        <v>5. 6. 2023</v>
      </c>
      <c r="M89" s="29"/>
    </row>
    <row r="90" spans="2:47" s="1" customFormat="1" ht="6.95" customHeight="1">
      <c r="B90" s="29"/>
      <c r="M90" s="29"/>
    </row>
    <row r="91" spans="2:47" s="1" customFormat="1" ht="15.2" customHeight="1">
      <c r="B91" s="29"/>
      <c r="C91" s="24" t="s">
        <v>24</v>
      </c>
      <c r="F91" s="22" t="str">
        <f>E15</f>
        <v>Město Tachov</v>
      </c>
      <c r="I91" s="24" t="s">
        <v>30</v>
      </c>
      <c r="J91" s="27" t="str">
        <f>E21</f>
        <v>Ing. Václav Lacyk</v>
      </c>
      <c r="M91" s="29"/>
    </row>
    <row r="92" spans="2:47" s="1" customFormat="1" ht="25.7" customHeight="1">
      <c r="B92" s="29"/>
      <c r="C92" s="24" t="s">
        <v>28</v>
      </c>
      <c r="F92" s="22" t="str">
        <f>IF(E18="","",E18)</f>
        <v>Vyplň údaj</v>
      </c>
      <c r="I92" s="24" t="s">
        <v>32</v>
      </c>
      <c r="J92" s="27" t="str">
        <f>E24</f>
        <v>D PROJEKT PLZEŇ Nedvěd s.r.o.</v>
      </c>
      <c r="M92" s="29"/>
    </row>
    <row r="93" spans="2:47" s="1" customFormat="1" ht="10.35" customHeight="1">
      <c r="B93" s="29"/>
      <c r="M93" s="29"/>
    </row>
    <row r="94" spans="2:47" s="1" customFormat="1" ht="29.25" customHeight="1">
      <c r="B94" s="29"/>
      <c r="C94" s="99" t="s">
        <v>100</v>
      </c>
      <c r="D94" s="91"/>
      <c r="E94" s="91"/>
      <c r="F94" s="91"/>
      <c r="G94" s="91"/>
      <c r="H94" s="91"/>
      <c r="I94" s="100" t="s">
        <v>101</v>
      </c>
      <c r="J94" s="100" t="s">
        <v>102</v>
      </c>
      <c r="K94" s="100" t="s">
        <v>103</v>
      </c>
      <c r="L94" s="91"/>
      <c r="M94" s="29"/>
    </row>
    <row r="95" spans="2:47" s="1" customFormat="1" ht="10.35" customHeight="1">
      <c r="B95" s="29"/>
      <c r="M95" s="29"/>
    </row>
    <row r="96" spans="2:47" s="1" customFormat="1" ht="22.9" customHeight="1">
      <c r="B96" s="29"/>
      <c r="C96" s="101" t="s">
        <v>104</v>
      </c>
      <c r="I96" s="63">
        <f t="shared" ref="I96:J98" si="0">Q120</f>
        <v>0</v>
      </c>
      <c r="J96" s="63">
        <f t="shared" si="0"/>
        <v>0</v>
      </c>
      <c r="K96" s="63">
        <f>K120</f>
        <v>0</v>
      </c>
      <c r="M96" s="29"/>
      <c r="AU96" s="14" t="s">
        <v>105</v>
      </c>
    </row>
    <row r="97" spans="2:13" s="8" customFormat="1" ht="24.95" customHeight="1">
      <c r="B97" s="102"/>
      <c r="D97" s="103" t="s">
        <v>911</v>
      </c>
      <c r="E97" s="104"/>
      <c r="F97" s="104"/>
      <c r="G97" s="104"/>
      <c r="H97" s="104"/>
      <c r="I97" s="105">
        <f t="shared" si="0"/>
        <v>0</v>
      </c>
      <c r="J97" s="105">
        <f t="shared" si="0"/>
        <v>0</v>
      </c>
      <c r="K97" s="105">
        <f>K121</f>
        <v>0</v>
      </c>
      <c r="M97" s="102"/>
    </row>
    <row r="98" spans="2:13" s="9" customFormat="1" ht="19.899999999999999" customHeight="1">
      <c r="B98" s="106"/>
      <c r="D98" s="107" t="s">
        <v>912</v>
      </c>
      <c r="E98" s="108"/>
      <c r="F98" s="108"/>
      <c r="G98" s="108"/>
      <c r="H98" s="108"/>
      <c r="I98" s="109">
        <f t="shared" si="0"/>
        <v>0</v>
      </c>
      <c r="J98" s="109">
        <f t="shared" si="0"/>
        <v>0</v>
      </c>
      <c r="K98" s="109">
        <f>K122</f>
        <v>0</v>
      </c>
      <c r="M98" s="106"/>
    </row>
    <row r="99" spans="2:13" s="9" customFormat="1" ht="19.899999999999999" customHeight="1">
      <c r="B99" s="106"/>
      <c r="D99" s="107" t="s">
        <v>913</v>
      </c>
      <c r="E99" s="108"/>
      <c r="F99" s="108"/>
      <c r="G99" s="108"/>
      <c r="H99" s="108"/>
      <c r="I99" s="109">
        <f>Q129</f>
        <v>0</v>
      </c>
      <c r="J99" s="109">
        <f>R129</f>
        <v>0</v>
      </c>
      <c r="K99" s="109">
        <f>K129</f>
        <v>0</v>
      </c>
      <c r="M99" s="106"/>
    </row>
    <row r="100" spans="2:13" s="9" customFormat="1" ht="19.899999999999999" customHeight="1">
      <c r="B100" s="106"/>
      <c r="D100" s="107" t="s">
        <v>914</v>
      </c>
      <c r="E100" s="108"/>
      <c r="F100" s="108"/>
      <c r="G100" s="108"/>
      <c r="H100" s="108"/>
      <c r="I100" s="109">
        <f>Q134</f>
        <v>0</v>
      </c>
      <c r="J100" s="109">
        <f>R134</f>
        <v>0</v>
      </c>
      <c r="K100" s="109">
        <f>K134</f>
        <v>0</v>
      </c>
      <c r="M100" s="106"/>
    </row>
    <row r="101" spans="2:13" s="1" customFormat="1" ht="21.75" customHeight="1">
      <c r="B101" s="29"/>
      <c r="M101" s="29"/>
    </row>
    <row r="102" spans="2:13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29"/>
    </row>
    <row r="106" spans="2:13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29"/>
    </row>
    <row r="107" spans="2:13" s="1" customFormat="1" ht="24.95" customHeight="1">
      <c r="B107" s="29"/>
      <c r="C107" s="18" t="s">
        <v>116</v>
      </c>
      <c r="M107" s="29"/>
    </row>
    <row r="108" spans="2:13" s="1" customFormat="1" ht="6.95" customHeight="1">
      <c r="B108" s="29"/>
      <c r="M108" s="29"/>
    </row>
    <row r="109" spans="2:13" s="1" customFormat="1" ht="12" customHeight="1">
      <c r="B109" s="29"/>
      <c r="C109" s="24" t="s">
        <v>17</v>
      </c>
      <c r="M109" s="29"/>
    </row>
    <row r="110" spans="2:13" s="1" customFormat="1" ht="26.25" customHeight="1">
      <c r="B110" s="29"/>
      <c r="E110" s="211" t="str">
        <f>E7</f>
        <v>Vítkov, Plánská ulice, místo pro přecházení na křižovatce silnice II/198 a MK 153b</v>
      </c>
      <c r="F110" s="212"/>
      <c r="G110" s="212"/>
      <c r="H110" s="212"/>
      <c r="M110" s="29"/>
    </row>
    <row r="111" spans="2:13" s="1" customFormat="1" ht="12" customHeight="1">
      <c r="B111" s="29"/>
      <c r="C111" s="24" t="s">
        <v>95</v>
      </c>
      <c r="M111" s="29"/>
    </row>
    <row r="112" spans="2:13" s="1" customFormat="1" ht="16.5" customHeight="1">
      <c r="B112" s="29"/>
      <c r="E112" s="192" t="str">
        <f>E9</f>
        <v>VON - Vedlejší a ostatní náklady</v>
      </c>
      <c r="F112" s="213"/>
      <c r="G112" s="213"/>
      <c r="H112" s="213"/>
      <c r="M112" s="29"/>
    </row>
    <row r="113" spans="2:65" s="1" customFormat="1" ht="6.95" customHeight="1">
      <c r="B113" s="29"/>
      <c r="M113" s="29"/>
    </row>
    <row r="114" spans="2:65" s="1" customFormat="1" ht="12" customHeight="1">
      <c r="B114" s="29"/>
      <c r="C114" s="24" t="s">
        <v>21</v>
      </c>
      <c r="F114" s="22" t="str">
        <f>F12</f>
        <v>Tachov</v>
      </c>
      <c r="I114" s="24" t="s">
        <v>22</v>
      </c>
      <c r="J114" s="49" t="str">
        <f>IF(J12="","",J12)</f>
        <v>5. 6. 2023</v>
      </c>
      <c r="M114" s="29"/>
    </row>
    <row r="115" spans="2:65" s="1" customFormat="1" ht="6.95" customHeight="1">
      <c r="B115" s="29"/>
      <c r="M115" s="29"/>
    </row>
    <row r="116" spans="2:65" s="1" customFormat="1" ht="15.2" customHeight="1">
      <c r="B116" s="29"/>
      <c r="C116" s="24" t="s">
        <v>24</v>
      </c>
      <c r="F116" s="22" t="str">
        <f>E15</f>
        <v>Město Tachov</v>
      </c>
      <c r="I116" s="24" t="s">
        <v>30</v>
      </c>
      <c r="J116" s="27" t="str">
        <f>E21</f>
        <v>Ing. Václav Lacyk</v>
      </c>
      <c r="M116" s="29"/>
    </row>
    <row r="117" spans="2:65" s="1" customFormat="1" ht="25.7" customHeight="1">
      <c r="B117" s="29"/>
      <c r="C117" s="24" t="s">
        <v>28</v>
      </c>
      <c r="F117" s="22" t="str">
        <f>IF(E18="","",E18)</f>
        <v>Vyplň údaj</v>
      </c>
      <c r="I117" s="24" t="s">
        <v>32</v>
      </c>
      <c r="J117" s="27" t="str">
        <f>E24</f>
        <v>D PROJEKT PLZEŇ Nedvěd s.r.o.</v>
      </c>
      <c r="M117" s="29"/>
    </row>
    <row r="118" spans="2:65" s="1" customFormat="1" ht="10.35" customHeight="1">
      <c r="B118" s="29"/>
      <c r="M118" s="29"/>
    </row>
    <row r="119" spans="2:65" s="10" customFormat="1" ht="29.25" customHeight="1">
      <c r="B119" s="110"/>
      <c r="C119" s="111" t="s">
        <v>117</v>
      </c>
      <c r="D119" s="112" t="s">
        <v>60</v>
      </c>
      <c r="E119" s="112" t="s">
        <v>56</v>
      </c>
      <c r="F119" s="112" t="s">
        <v>57</v>
      </c>
      <c r="G119" s="112" t="s">
        <v>118</v>
      </c>
      <c r="H119" s="112" t="s">
        <v>119</v>
      </c>
      <c r="I119" s="112" t="s">
        <v>120</v>
      </c>
      <c r="J119" s="112" t="s">
        <v>121</v>
      </c>
      <c r="K119" s="112" t="s">
        <v>103</v>
      </c>
      <c r="L119" s="113" t="s">
        <v>122</v>
      </c>
      <c r="M119" s="110"/>
      <c r="N119" s="56" t="s">
        <v>1</v>
      </c>
      <c r="O119" s="57" t="s">
        <v>39</v>
      </c>
      <c r="P119" s="57" t="s">
        <v>123</v>
      </c>
      <c r="Q119" s="57" t="s">
        <v>124</v>
      </c>
      <c r="R119" s="57" t="s">
        <v>125</v>
      </c>
      <c r="S119" s="57" t="s">
        <v>126</v>
      </c>
      <c r="T119" s="57" t="s">
        <v>127</v>
      </c>
      <c r="U119" s="57" t="s">
        <v>128</v>
      </c>
      <c r="V119" s="57" t="s">
        <v>129</v>
      </c>
      <c r="W119" s="57" t="s">
        <v>130</v>
      </c>
      <c r="X119" s="58" t="s">
        <v>131</v>
      </c>
    </row>
    <row r="120" spans="2:65" s="1" customFormat="1" ht="22.9" customHeight="1">
      <c r="B120" s="29"/>
      <c r="C120" s="61" t="s">
        <v>132</v>
      </c>
      <c r="K120" s="114">
        <f>BK120</f>
        <v>0</v>
      </c>
      <c r="M120" s="29"/>
      <c r="N120" s="59"/>
      <c r="O120" s="50"/>
      <c r="P120" s="50"/>
      <c r="Q120" s="115">
        <f>Q121</f>
        <v>0</v>
      </c>
      <c r="R120" s="115">
        <f>R121</f>
        <v>0</v>
      </c>
      <c r="S120" s="50"/>
      <c r="T120" s="116">
        <f>T121</f>
        <v>0</v>
      </c>
      <c r="U120" s="50"/>
      <c r="V120" s="116">
        <f>V121</f>
        <v>0</v>
      </c>
      <c r="W120" s="50"/>
      <c r="X120" s="117">
        <f>X121</f>
        <v>0</v>
      </c>
      <c r="AT120" s="14" t="s">
        <v>76</v>
      </c>
      <c r="AU120" s="14" t="s">
        <v>105</v>
      </c>
      <c r="BK120" s="118">
        <f>BK121</f>
        <v>0</v>
      </c>
    </row>
    <row r="121" spans="2:65" s="11" customFormat="1" ht="25.9" customHeight="1">
      <c r="B121" s="119"/>
      <c r="D121" s="120" t="s">
        <v>76</v>
      </c>
      <c r="E121" s="121" t="s">
        <v>915</v>
      </c>
      <c r="F121" s="121" t="s">
        <v>916</v>
      </c>
      <c r="I121" s="122"/>
      <c r="J121" s="122"/>
      <c r="K121" s="123">
        <f>BK121</f>
        <v>0</v>
      </c>
      <c r="M121" s="119"/>
      <c r="N121" s="124"/>
      <c r="Q121" s="125">
        <f>Q122+Q129+Q134</f>
        <v>0</v>
      </c>
      <c r="R121" s="125">
        <f>R122+R129+R134</f>
        <v>0</v>
      </c>
      <c r="T121" s="126">
        <f>T122+T129+T134</f>
        <v>0</v>
      </c>
      <c r="V121" s="126">
        <f>V122+V129+V134</f>
        <v>0</v>
      </c>
      <c r="X121" s="127">
        <f>X122+X129+X134</f>
        <v>0</v>
      </c>
      <c r="AR121" s="120" t="s">
        <v>167</v>
      </c>
      <c r="AT121" s="128" t="s">
        <v>76</v>
      </c>
      <c r="AU121" s="128" t="s">
        <v>77</v>
      </c>
      <c r="AY121" s="120" t="s">
        <v>135</v>
      </c>
      <c r="BK121" s="129">
        <f>BK122+BK129+BK134</f>
        <v>0</v>
      </c>
    </row>
    <row r="122" spans="2:65" s="11" customFormat="1" ht="22.9" customHeight="1">
      <c r="B122" s="119"/>
      <c r="D122" s="120" t="s">
        <v>76</v>
      </c>
      <c r="E122" s="130" t="s">
        <v>917</v>
      </c>
      <c r="F122" s="130" t="s">
        <v>918</v>
      </c>
      <c r="I122" s="122"/>
      <c r="J122" s="122"/>
      <c r="K122" s="131">
        <f>BK122</f>
        <v>0</v>
      </c>
      <c r="M122" s="119"/>
      <c r="N122" s="124"/>
      <c r="Q122" s="125">
        <f>SUM(Q123:Q128)</f>
        <v>0</v>
      </c>
      <c r="R122" s="125">
        <f>SUM(R123:R128)</f>
        <v>0</v>
      </c>
      <c r="T122" s="126">
        <f>SUM(T123:T128)</f>
        <v>0</v>
      </c>
      <c r="V122" s="126">
        <f>SUM(V123:V128)</f>
        <v>0</v>
      </c>
      <c r="X122" s="127">
        <f>SUM(X123:X128)</f>
        <v>0</v>
      </c>
      <c r="AR122" s="120" t="s">
        <v>167</v>
      </c>
      <c r="AT122" s="128" t="s">
        <v>76</v>
      </c>
      <c r="AU122" s="128" t="s">
        <v>85</v>
      </c>
      <c r="AY122" s="120" t="s">
        <v>135</v>
      </c>
      <c r="BK122" s="129">
        <f>SUM(BK123:BK128)</f>
        <v>0</v>
      </c>
    </row>
    <row r="123" spans="2:65" s="1" customFormat="1" ht="24.2" customHeight="1">
      <c r="B123" s="29"/>
      <c r="C123" s="132" t="s">
        <v>85</v>
      </c>
      <c r="D123" s="132" t="s">
        <v>137</v>
      </c>
      <c r="E123" s="133" t="s">
        <v>919</v>
      </c>
      <c r="F123" s="134" t="s">
        <v>920</v>
      </c>
      <c r="G123" s="135" t="s">
        <v>921</v>
      </c>
      <c r="H123" s="136">
        <v>1</v>
      </c>
      <c r="I123" s="137"/>
      <c r="J123" s="137"/>
      <c r="K123" s="138">
        <f>ROUND(P123*H123,2)</f>
        <v>0</v>
      </c>
      <c r="L123" s="134" t="s">
        <v>191</v>
      </c>
      <c r="M123" s="29"/>
      <c r="N123" s="139" t="s">
        <v>1</v>
      </c>
      <c r="O123" s="140" t="s">
        <v>40</v>
      </c>
      <c r="P123" s="141">
        <f>I123+J123</f>
        <v>0</v>
      </c>
      <c r="Q123" s="141">
        <f>ROUND(I123*H123,2)</f>
        <v>0</v>
      </c>
      <c r="R123" s="141">
        <f>ROUND(J123*H123,2)</f>
        <v>0</v>
      </c>
      <c r="T123" s="142">
        <f>S123*H123</f>
        <v>0</v>
      </c>
      <c r="U123" s="142">
        <v>0</v>
      </c>
      <c r="V123" s="142">
        <f>U123*H123</f>
        <v>0</v>
      </c>
      <c r="W123" s="142">
        <v>0</v>
      </c>
      <c r="X123" s="143">
        <f>W123*H123</f>
        <v>0</v>
      </c>
      <c r="AR123" s="144" t="s">
        <v>922</v>
      </c>
      <c r="AT123" s="144" t="s">
        <v>137</v>
      </c>
      <c r="AU123" s="144" t="s">
        <v>87</v>
      </c>
      <c r="AY123" s="14" t="s">
        <v>135</v>
      </c>
      <c r="BE123" s="145">
        <f>IF(O123="základní",K123,0)</f>
        <v>0</v>
      </c>
      <c r="BF123" s="145">
        <f>IF(O123="snížená",K123,0)</f>
        <v>0</v>
      </c>
      <c r="BG123" s="145">
        <f>IF(O123="zákl. přenesená",K123,0)</f>
        <v>0</v>
      </c>
      <c r="BH123" s="145">
        <f>IF(O123="sníž. přenesená",K123,0)</f>
        <v>0</v>
      </c>
      <c r="BI123" s="145">
        <f>IF(O123="nulová",K123,0)</f>
        <v>0</v>
      </c>
      <c r="BJ123" s="14" t="s">
        <v>85</v>
      </c>
      <c r="BK123" s="145">
        <f>ROUND(P123*H123,2)</f>
        <v>0</v>
      </c>
      <c r="BL123" s="14" t="s">
        <v>922</v>
      </c>
      <c r="BM123" s="144" t="s">
        <v>923</v>
      </c>
    </row>
    <row r="124" spans="2:65" s="1" customFormat="1" ht="11.25">
      <c r="B124" s="29"/>
      <c r="D124" s="146" t="s">
        <v>144</v>
      </c>
      <c r="F124" s="147" t="s">
        <v>920</v>
      </c>
      <c r="I124" s="148"/>
      <c r="J124" s="148"/>
      <c r="M124" s="29"/>
      <c r="N124" s="149"/>
      <c r="X124" s="53"/>
      <c r="AT124" s="14" t="s">
        <v>144</v>
      </c>
      <c r="AU124" s="14" t="s">
        <v>87</v>
      </c>
    </row>
    <row r="125" spans="2:65" s="1" customFormat="1" ht="24.2" customHeight="1">
      <c r="B125" s="29"/>
      <c r="C125" s="132" t="s">
        <v>87</v>
      </c>
      <c r="D125" s="132" t="s">
        <v>137</v>
      </c>
      <c r="E125" s="133" t="s">
        <v>924</v>
      </c>
      <c r="F125" s="134" t="s">
        <v>925</v>
      </c>
      <c r="G125" s="135" t="s">
        <v>921</v>
      </c>
      <c r="H125" s="136">
        <v>1</v>
      </c>
      <c r="I125" s="137"/>
      <c r="J125" s="137"/>
      <c r="K125" s="138">
        <f>ROUND(P125*H125,2)</f>
        <v>0</v>
      </c>
      <c r="L125" s="134" t="s">
        <v>191</v>
      </c>
      <c r="M125" s="29"/>
      <c r="N125" s="139" t="s">
        <v>1</v>
      </c>
      <c r="O125" s="140" t="s">
        <v>40</v>
      </c>
      <c r="P125" s="141">
        <f>I125+J125</f>
        <v>0</v>
      </c>
      <c r="Q125" s="141">
        <f>ROUND(I125*H125,2)</f>
        <v>0</v>
      </c>
      <c r="R125" s="141">
        <f>ROUND(J125*H125,2)</f>
        <v>0</v>
      </c>
      <c r="T125" s="142">
        <f>S125*H125</f>
        <v>0</v>
      </c>
      <c r="U125" s="142">
        <v>0</v>
      </c>
      <c r="V125" s="142">
        <f>U125*H125</f>
        <v>0</v>
      </c>
      <c r="W125" s="142">
        <v>0</v>
      </c>
      <c r="X125" s="143">
        <f>W125*H125</f>
        <v>0</v>
      </c>
      <c r="AR125" s="144" t="s">
        <v>922</v>
      </c>
      <c r="AT125" s="144" t="s">
        <v>137</v>
      </c>
      <c r="AU125" s="144" t="s">
        <v>87</v>
      </c>
      <c r="AY125" s="14" t="s">
        <v>135</v>
      </c>
      <c r="BE125" s="145">
        <f>IF(O125="základní",K125,0)</f>
        <v>0</v>
      </c>
      <c r="BF125" s="145">
        <f>IF(O125="snížená",K125,0)</f>
        <v>0</v>
      </c>
      <c r="BG125" s="145">
        <f>IF(O125="zákl. přenesená",K125,0)</f>
        <v>0</v>
      </c>
      <c r="BH125" s="145">
        <f>IF(O125="sníž. přenesená",K125,0)</f>
        <v>0</v>
      </c>
      <c r="BI125" s="145">
        <f>IF(O125="nulová",K125,0)</f>
        <v>0</v>
      </c>
      <c r="BJ125" s="14" t="s">
        <v>85</v>
      </c>
      <c r="BK125" s="145">
        <f>ROUND(P125*H125,2)</f>
        <v>0</v>
      </c>
      <c r="BL125" s="14" t="s">
        <v>922</v>
      </c>
      <c r="BM125" s="144" t="s">
        <v>926</v>
      </c>
    </row>
    <row r="126" spans="2:65" s="1" customFormat="1" ht="11.25">
      <c r="B126" s="29"/>
      <c r="D126" s="146" t="s">
        <v>144</v>
      </c>
      <c r="F126" s="147" t="s">
        <v>925</v>
      </c>
      <c r="I126" s="148"/>
      <c r="J126" s="148"/>
      <c r="M126" s="29"/>
      <c r="N126" s="149"/>
      <c r="X126" s="53"/>
      <c r="AT126" s="14" t="s">
        <v>144</v>
      </c>
      <c r="AU126" s="14" t="s">
        <v>87</v>
      </c>
    </row>
    <row r="127" spans="2:65" s="1" customFormat="1" ht="24.2" customHeight="1">
      <c r="B127" s="29"/>
      <c r="C127" s="132" t="s">
        <v>153</v>
      </c>
      <c r="D127" s="132" t="s">
        <v>137</v>
      </c>
      <c r="E127" s="133" t="s">
        <v>927</v>
      </c>
      <c r="F127" s="134" t="s">
        <v>928</v>
      </c>
      <c r="G127" s="135" t="s">
        <v>921</v>
      </c>
      <c r="H127" s="136">
        <v>1</v>
      </c>
      <c r="I127" s="137"/>
      <c r="J127" s="137"/>
      <c r="K127" s="138">
        <f>ROUND(P127*H127,2)</f>
        <v>0</v>
      </c>
      <c r="L127" s="134" t="s">
        <v>191</v>
      </c>
      <c r="M127" s="29"/>
      <c r="N127" s="139" t="s">
        <v>1</v>
      </c>
      <c r="O127" s="140" t="s">
        <v>40</v>
      </c>
      <c r="P127" s="141">
        <f>I127+J127</f>
        <v>0</v>
      </c>
      <c r="Q127" s="141">
        <f>ROUND(I127*H127,2)</f>
        <v>0</v>
      </c>
      <c r="R127" s="141">
        <f>ROUND(J127*H127,2)</f>
        <v>0</v>
      </c>
      <c r="T127" s="142">
        <f>S127*H127</f>
        <v>0</v>
      </c>
      <c r="U127" s="142">
        <v>0</v>
      </c>
      <c r="V127" s="142">
        <f>U127*H127</f>
        <v>0</v>
      </c>
      <c r="W127" s="142">
        <v>0</v>
      </c>
      <c r="X127" s="143">
        <f>W127*H127</f>
        <v>0</v>
      </c>
      <c r="AR127" s="144" t="s">
        <v>922</v>
      </c>
      <c r="AT127" s="144" t="s">
        <v>137</v>
      </c>
      <c r="AU127" s="144" t="s">
        <v>87</v>
      </c>
      <c r="AY127" s="14" t="s">
        <v>135</v>
      </c>
      <c r="BE127" s="145">
        <f>IF(O127="základní",K127,0)</f>
        <v>0</v>
      </c>
      <c r="BF127" s="145">
        <f>IF(O127="snížená",K127,0)</f>
        <v>0</v>
      </c>
      <c r="BG127" s="145">
        <f>IF(O127="zákl. přenesená",K127,0)</f>
        <v>0</v>
      </c>
      <c r="BH127" s="145">
        <f>IF(O127="sníž. přenesená",K127,0)</f>
        <v>0</v>
      </c>
      <c r="BI127" s="145">
        <f>IF(O127="nulová",K127,0)</f>
        <v>0</v>
      </c>
      <c r="BJ127" s="14" t="s">
        <v>85</v>
      </c>
      <c r="BK127" s="145">
        <f>ROUND(P127*H127,2)</f>
        <v>0</v>
      </c>
      <c r="BL127" s="14" t="s">
        <v>922</v>
      </c>
      <c r="BM127" s="144" t="s">
        <v>929</v>
      </c>
    </row>
    <row r="128" spans="2:65" s="1" customFormat="1" ht="11.25">
      <c r="B128" s="29"/>
      <c r="D128" s="146" t="s">
        <v>144</v>
      </c>
      <c r="F128" s="147" t="s">
        <v>928</v>
      </c>
      <c r="I128" s="148"/>
      <c r="J128" s="148"/>
      <c r="M128" s="29"/>
      <c r="N128" s="149"/>
      <c r="X128" s="53"/>
      <c r="AT128" s="14" t="s">
        <v>144</v>
      </c>
      <c r="AU128" s="14" t="s">
        <v>87</v>
      </c>
    </row>
    <row r="129" spans="2:65" s="11" customFormat="1" ht="22.9" customHeight="1">
      <c r="B129" s="119"/>
      <c r="D129" s="120" t="s">
        <v>76</v>
      </c>
      <c r="E129" s="130" t="s">
        <v>930</v>
      </c>
      <c r="F129" s="130" t="s">
        <v>931</v>
      </c>
      <c r="I129" s="122"/>
      <c r="J129" s="122"/>
      <c r="K129" s="131">
        <f>BK129</f>
        <v>0</v>
      </c>
      <c r="M129" s="119"/>
      <c r="N129" s="124"/>
      <c r="Q129" s="125">
        <f>SUM(Q130:Q133)</f>
        <v>0</v>
      </c>
      <c r="R129" s="125">
        <f>SUM(R130:R133)</f>
        <v>0</v>
      </c>
      <c r="T129" s="126">
        <f>SUM(T130:T133)</f>
        <v>0</v>
      </c>
      <c r="V129" s="126">
        <f>SUM(V130:V133)</f>
        <v>0</v>
      </c>
      <c r="X129" s="127">
        <f>SUM(X130:X133)</f>
        <v>0</v>
      </c>
      <c r="AR129" s="120" t="s">
        <v>167</v>
      </c>
      <c r="AT129" s="128" t="s">
        <v>76</v>
      </c>
      <c r="AU129" s="128" t="s">
        <v>85</v>
      </c>
      <c r="AY129" s="120" t="s">
        <v>135</v>
      </c>
      <c r="BK129" s="129">
        <f>SUM(BK130:BK133)</f>
        <v>0</v>
      </c>
    </row>
    <row r="130" spans="2:65" s="1" customFormat="1" ht="24.2" customHeight="1">
      <c r="B130" s="29"/>
      <c r="C130" s="132" t="s">
        <v>142</v>
      </c>
      <c r="D130" s="132" t="s">
        <v>137</v>
      </c>
      <c r="E130" s="133" t="s">
        <v>932</v>
      </c>
      <c r="F130" s="134" t="s">
        <v>931</v>
      </c>
      <c r="G130" s="135" t="s">
        <v>921</v>
      </c>
      <c r="H130" s="136">
        <v>1</v>
      </c>
      <c r="I130" s="137"/>
      <c r="J130" s="137"/>
      <c r="K130" s="138">
        <f>ROUND(P130*H130,2)</f>
        <v>0</v>
      </c>
      <c r="L130" s="134" t="s">
        <v>191</v>
      </c>
      <c r="M130" s="29"/>
      <c r="N130" s="139" t="s">
        <v>1</v>
      </c>
      <c r="O130" s="140" t="s">
        <v>40</v>
      </c>
      <c r="P130" s="141">
        <f>I130+J130</f>
        <v>0</v>
      </c>
      <c r="Q130" s="141">
        <f>ROUND(I130*H130,2)</f>
        <v>0</v>
      </c>
      <c r="R130" s="141">
        <f>ROUND(J130*H130,2)</f>
        <v>0</v>
      </c>
      <c r="T130" s="142">
        <f>S130*H130</f>
        <v>0</v>
      </c>
      <c r="U130" s="142">
        <v>0</v>
      </c>
      <c r="V130" s="142">
        <f>U130*H130</f>
        <v>0</v>
      </c>
      <c r="W130" s="142">
        <v>0</v>
      </c>
      <c r="X130" s="143">
        <f>W130*H130</f>
        <v>0</v>
      </c>
      <c r="AR130" s="144" t="s">
        <v>922</v>
      </c>
      <c r="AT130" s="144" t="s">
        <v>137</v>
      </c>
      <c r="AU130" s="144" t="s">
        <v>87</v>
      </c>
      <c r="AY130" s="14" t="s">
        <v>135</v>
      </c>
      <c r="BE130" s="145">
        <f>IF(O130="základní",K130,0)</f>
        <v>0</v>
      </c>
      <c r="BF130" s="145">
        <f>IF(O130="snížená",K130,0)</f>
        <v>0</v>
      </c>
      <c r="BG130" s="145">
        <f>IF(O130="zákl. přenesená",K130,0)</f>
        <v>0</v>
      </c>
      <c r="BH130" s="145">
        <f>IF(O130="sníž. přenesená",K130,0)</f>
        <v>0</v>
      </c>
      <c r="BI130" s="145">
        <f>IF(O130="nulová",K130,0)</f>
        <v>0</v>
      </c>
      <c r="BJ130" s="14" t="s">
        <v>85</v>
      </c>
      <c r="BK130" s="145">
        <f>ROUND(P130*H130,2)</f>
        <v>0</v>
      </c>
      <c r="BL130" s="14" t="s">
        <v>922</v>
      </c>
      <c r="BM130" s="144" t="s">
        <v>933</v>
      </c>
    </row>
    <row r="131" spans="2:65" s="1" customFormat="1" ht="11.25">
      <c r="B131" s="29"/>
      <c r="D131" s="146" t="s">
        <v>144</v>
      </c>
      <c r="F131" s="147" t="s">
        <v>931</v>
      </c>
      <c r="I131" s="148"/>
      <c r="J131" s="148"/>
      <c r="M131" s="29"/>
      <c r="N131" s="149"/>
      <c r="X131" s="53"/>
      <c r="AT131" s="14" t="s">
        <v>144</v>
      </c>
      <c r="AU131" s="14" t="s">
        <v>87</v>
      </c>
    </row>
    <row r="132" spans="2:65" s="1" customFormat="1" ht="24.2" customHeight="1">
      <c r="B132" s="29"/>
      <c r="C132" s="132" t="s">
        <v>167</v>
      </c>
      <c r="D132" s="132" t="s">
        <v>137</v>
      </c>
      <c r="E132" s="133" t="s">
        <v>934</v>
      </c>
      <c r="F132" s="134" t="s">
        <v>935</v>
      </c>
      <c r="G132" s="135" t="s">
        <v>921</v>
      </c>
      <c r="H132" s="136">
        <v>1</v>
      </c>
      <c r="I132" s="137"/>
      <c r="J132" s="137"/>
      <c r="K132" s="138">
        <f>ROUND(P132*H132,2)</f>
        <v>0</v>
      </c>
      <c r="L132" s="134" t="s">
        <v>191</v>
      </c>
      <c r="M132" s="29"/>
      <c r="N132" s="139" t="s">
        <v>1</v>
      </c>
      <c r="O132" s="140" t="s">
        <v>40</v>
      </c>
      <c r="P132" s="141">
        <f>I132+J132</f>
        <v>0</v>
      </c>
      <c r="Q132" s="141">
        <f>ROUND(I132*H132,2)</f>
        <v>0</v>
      </c>
      <c r="R132" s="141">
        <f>ROUND(J132*H132,2)</f>
        <v>0</v>
      </c>
      <c r="T132" s="142">
        <f>S132*H132</f>
        <v>0</v>
      </c>
      <c r="U132" s="142">
        <v>0</v>
      </c>
      <c r="V132" s="142">
        <f>U132*H132</f>
        <v>0</v>
      </c>
      <c r="W132" s="142">
        <v>0</v>
      </c>
      <c r="X132" s="143">
        <f>W132*H132</f>
        <v>0</v>
      </c>
      <c r="AR132" s="144" t="s">
        <v>922</v>
      </c>
      <c r="AT132" s="144" t="s">
        <v>137</v>
      </c>
      <c r="AU132" s="144" t="s">
        <v>87</v>
      </c>
      <c r="AY132" s="14" t="s">
        <v>135</v>
      </c>
      <c r="BE132" s="145">
        <f>IF(O132="základní",K132,0)</f>
        <v>0</v>
      </c>
      <c r="BF132" s="145">
        <f>IF(O132="snížená",K132,0)</f>
        <v>0</v>
      </c>
      <c r="BG132" s="145">
        <f>IF(O132="zákl. přenesená",K132,0)</f>
        <v>0</v>
      </c>
      <c r="BH132" s="145">
        <f>IF(O132="sníž. přenesená",K132,0)</f>
        <v>0</v>
      </c>
      <c r="BI132" s="145">
        <f>IF(O132="nulová",K132,0)</f>
        <v>0</v>
      </c>
      <c r="BJ132" s="14" t="s">
        <v>85</v>
      </c>
      <c r="BK132" s="145">
        <f>ROUND(P132*H132,2)</f>
        <v>0</v>
      </c>
      <c r="BL132" s="14" t="s">
        <v>922</v>
      </c>
      <c r="BM132" s="144" t="s">
        <v>936</v>
      </c>
    </row>
    <row r="133" spans="2:65" s="1" customFormat="1" ht="11.25">
      <c r="B133" s="29"/>
      <c r="D133" s="146" t="s">
        <v>144</v>
      </c>
      <c r="F133" s="147" t="s">
        <v>935</v>
      </c>
      <c r="I133" s="148"/>
      <c r="J133" s="148"/>
      <c r="M133" s="29"/>
      <c r="N133" s="149"/>
      <c r="X133" s="53"/>
      <c r="AT133" s="14" t="s">
        <v>144</v>
      </c>
      <c r="AU133" s="14" t="s">
        <v>87</v>
      </c>
    </row>
    <row r="134" spans="2:65" s="11" customFormat="1" ht="22.9" customHeight="1">
      <c r="B134" s="119"/>
      <c r="D134" s="120" t="s">
        <v>76</v>
      </c>
      <c r="E134" s="130" t="s">
        <v>937</v>
      </c>
      <c r="F134" s="130" t="s">
        <v>938</v>
      </c>
      <c r="I134" s="122"/>
      <c r="J134" s="122"/>
      <c r="K134" s="131">
        <f>BK134</f>
        <v>0</v>
      </c>
      <c r="M134" s="119"/>
      <c r="N134" s="124"/>
      <c r="Q134" s="125">
        <f>SUM(Q135:Q136)</f>
        <v>0</v>
      </c>
      <c r="R134" s="125">
        <f>SUM(R135:R136)</f>
        <v>0</v>
      </c>
      <c r="T134" s="126">
        <f>SUM(T135:T136)</f>
        <v>0</v>
      </c>
      <c r="V134" s="126">
        <f>SUM(V135:V136)</f>
        <v>0</v>
      </c>
      <c r="X134" s="127">
        <f>SUM(X135:X136)</f>
        <v>0</v>
      </c>
      <c r="AR134" s="120" t="s">
        <v>167</v>
      </c>
      <c r="AT134" s="128" t="s">
        <v>76</v>
      </c>
      <c r="AU134" s="128" t="s">
        <v>85</v>
      </c>
      <c r="AY134" s="120" t="s">
        <v>135</v>
      </c>
      <c r="BK134" s="129">
        <f>SUM(BK135:BK136)</f>
        <v>0</v>
      </c>
    </row>
    <row r="135" spans="2:65" s="1" customFormat="1" ht="24.2" customHeight="1">
      <c r="B135" s="29"/>
      <c r="C135" s="132" t="s">
        <v>173</v>
      </c>
      <c r="D135" s="132" t="s">
        <v>137</v>
      </c>
      <c r="E135" s="133" t="s">
        <v>939</v>
      </c>
      <c r="F135" s="134" t="s">
        <v>938</v>
      </c>
      <c r="G135" s="135" t="s">
        <v>921</v>
      </c>
      <c r="H135" s="136">
        <v>1</v>
      </c>
      <c r="I135" s="137"/>
      <c r="J135" s="137"/>
      <c r="K135" s="138">
        <f>ROUND(P135*H135,2)</f>
        <v>0</v>
      </c>
      <c r="L135" s="134" t="s">
        <v>191</v>
      </c>
      <c r="M135" s="29"/>
      <c r="N135" s="139" t="s">
        <v>1</v>
      </c>
      <c r="O135" s="140" t="s">
        <v>40</v>
      </c>
      <c r="P135" s="141">
        <f>I135+J135</f>
        <v>0</v>
      </c>
      <c r="Q135" s="141">
        <f>ROUND(I135*H135,2)</f>
        <v>0</v>
      </c>
      <c r="R135" s="141">
        <f>ROUND(J135*H135,2)</f>
        <v>0</v>
      </c>
      <c r="T135" s="142">
        <f>S135*H135</f>
        <v>0</v>
      </c>
      <c r="U135" s="142">
        <v>0</v>
      </c>
      <c r="V135" s="142">
        <f>U135*H135</f>
        <v>0</v>
      </c>
      <c r="W135" s="142">
        <v>0</v>
      </c>
      <c r="X135" s="143">
        <f>W135*H135</f>
        <v>0</v>
      </c>
      <c r="AR135" s="144" t="s">
        <v>922</v>
      </c>
      <c r="AT135" s="144" t="s">
        <v>137</v>
      </c>
      <c r="AU135" s="144" t="s">
        <v>87</v>
      </c>
      <c r="AY135" s="14" t="s">
        <v>135</v>
      </c>
      <c r="BE135" s="145">
        <f>IF(O135="základní",K135,0)</f>
        <v>0</v>
      </c>
      <c r="BF135" s="145">
        <f>IF(O135="snížená",K135,0)</f>
        <v>0</v>
      </c>
      <c r="BG135" s="145">
        <f>IF(O135="zákl. přenesená",K135,0)</f>
        <v>0</v>
      </c>
      <c r="BH135" s="145">
        <f>IF(O135="sníž. přenesená",K135,0)</f>
        <v>0</v>
      </c>
      <c r="BI135" s="145">
        <f>IF(O135="nulová",K135,0)</f>
        <v>0</v>
      </c>
      <c r="BJ135" s="14" t="s">
        <v>85</v>
      </c>
      <c r="BK135" s="145">
        <f>ROUND(P135*H135,2)</f>
        <v>0</v>
      </c>
      <c r="BL135" s="14" t="s">
        <v>922</v>
      </c>
      <c r="BM135" s="144" t="s">
        <v>940</v>
      </c>
    </row>
    <row r="136" spans="2:65" s="1" customFormat="1" ht="11.25">
      <c r="B136" s="29"/>
      <c r="D136" s="146" t="s">
        <v>144</v>
      </c>
      <c r="F136" s="147" t="s">
        <v>938</v>
      </c>
      <c r="I136" s="148"/>
      <c r="J136" s="148"/>
      <c r="M136" s="29"/>
      <c r="N136" s="170"/>
      <c r="O136" s="171"/>
      <c r="P136" s="171"/>
      <c r="Q136" s="171"/>
      <c r="R136" s="171"/>
      <c r="S136" s="171"/>
      <c r="T136" s="171"/>
      <c r="U136" s="171"/>
      <c r="V136" s="171"/>
      <c r="W136" s="171"/>
      <c r="X136" s="172"/>
      <c r="AT136" s="14" t="s">
        <v>144</v>
      </c>
      <c r="AU136" s="14" t="s">
        <v>87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29"/>
    </row>
  </sheetData>
  <sheetProtection algorithmName="SHA-512" hashValue="1buY5TRai1N5zrnnv7N7k46rfDAtRrVsrKA2lefoQTUp7PtDWvMWmUy6vkOOfWryOkoG60F/vNzhnCwPjEgJXA==" saltValue="SW3LxkI6hbdHIn2xIY0Chf8pG2xjt6ytD7IDV0xwnxQsfvqi6/jJ5WQMZjfrMGQax4/b1ZkNEhx4tNPlm4Hq1A==" spinCount="100000" sheet="1" objects="1" scenarios="1" formatColumns="0" formatRows="0" autoFilter="0"/>
  <autoFilter ref="C119:L136" xr:uid="{00000000-0009-0000-0000-000002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Pozemní komunikace</vt:lpstr>
      <vt:lpstr>SO 401 - Veřejné osvětlení</vt:lpstr>
      <vt:lpstr>VON - Vedlejší a ostatní ...</vt:lpstr>
      <vt:lpstr>'Rekapitulace stavby'!Názvy_tisku</vt:lpstr>
      <vt:lpstr>'SO 101 - Pozemní komunikace'!Názvy_tisku</vt:lpstr>
      <vt:lpstr>'SO 401 - Veřejné osvětlení'!Názvy_tisku</vt:lpstr>
      <vt:lpstr>'VON - Vedlejší a ostatní ...'!Názvy_tisku</vt:lpstr>
      <vt:lpstr>'Rekapitulace stavby'!Oblast_tisku</vt:lpstr>
      <vt:lpstr>'SO 101 - Pozemní komunikace'!Oblast_tisku</vt:lpstr>
      <vt:lpstr>'SO 401 - Veřejné osvětlení'!Oblast_tisku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Z4-LACYK\Václav Lacyk</dc:creator>
  <cp:lastModifiedBy>Václav Lacyk</cp:lastModifiedBy>
  <dcterms:created xsi:type="dcterms:W3CDTF">2023-06-06T12:05:40Z</dcterms:created>
  <dcterms:modified xsi:type="dcterms:W3CDTF">2023-06-06T12:07:19Z</dcterms:modified>
</cp:coreProperties>
</file>