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stuchlova\Documents\STŘECHA ZŠ Hornická\PROFIL STŘECHA II\PROFIL\"/>
    </mc:Choice>
  </mc:AlternateContent>
  <xr:revisionPtr revIDLastSave="0" documentId="8_{0805D467-3F28-4DEF-A327-C42BB35429E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kapitulace stavby" sheetId="1" r:id="rId1"/>
    <sheet name="240307.14.1 - rekostrukce..." sheetId="2" r:id="rId2"/>
    <sheet name="240307.14.2 - rekostrukce..." sheetId="3" r:id="rId3"/>
    <sheet name="Pokyny pro vyplnění" sheetId="4" r:id="rId4"/>
  </sheets>
  <definedNames>
    <definedName name="_xlnm._FilterDatabase" localSheetId="1" hidden="1">'240307.14.1 - rekostrukce...'!$C$91:$K$309</definedName>
    <definedName name="_xlnm._FilterDatabase" localSheetId="2" hidden="1">'240307.14.2 - rekostrukce...'!$C$91:$K$304</definedName>
    <definedName name="_xlnm.Print_Titles" localSheetId="1">'240307.14.1 - rekostrukce...'!$91:$91</definedName>
    <definedName name="_xlnm.Print_Titles" localSheetId="2">'240307.14.2 - rekostrukce...'!$91:$91</definedName>
    <definedName name="_xlnm.Print_Titles" localSheetId="0">'Rekapitulace stavby'!$52:$52</definedName>
    <definedName name="_xlnm.Print_Area" localSheetId="1">'240307.14.1 - rekostrukce...'!$C$4:$J$39,'240307.14.1 - rekostrukce...'!$C$45:$J$73,'240307.14.1 - rekostrukce...'!$C$79:$K$309</definedName>
    <definedName name="_xlnm.Print_Area" localSheetId="2">'240307.14.2 - rekostrukce...'!$C$4:$J$39,'240307.14.2 - rekostrukce...'!$C$45:$J$73,'240307.14.2 - rekostrukce...'!$C$79:$K$304</definedName>
    <definedName name="_xlnm.Print_Area" localSheetId="3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56" i="1" s="1"/>
  <c r="J35" i="3"/>
  <c r="AX56" i="1" s="1"/>
  <c r="BI298" i="3"/>
  <c r="BH298" i="3"/>
  <c r="BG298" i="3"/>
  <c r="BF298" i="3"/>
  <c r="T298" i="3"/>
  <c r="T297" i="3"/>
  <c r="R298" i="3"/>
  <c r="R297" i="3"/>
  <c r="P298" i="3"/>
  <c r="P297" i="3"/>
  <c r="BI294" i="3"/>
  <c r="BH294" i="3"/>
  <c r="BG294" i="3"/>
  <c r="BF294" i="3"/>
  <c r="T294" i="3"/>
  <c r="T293" i="3"/>
  <c r="T292" i="3" s="1"/>
  <c r="R294" i="3"/>
  <c r="R293" i="3" s="1"/>
  <c r="R292" i="3" s="1"/>
  <c r="P294" i="3"/>
  <c r="P293" i="3"/>
  <c r="P292" i="3" s="1"/>
  <c r="BI289" i="3"/>
  <c r="BH289" i="3"/>
  <c r="BG289" i="3"/>
  <c r="BF289" i="3"/>
  <c r="T289" i="3"/>
  <c r="R289" i="3"/>
  <c r="P289" i="3"/>
  <c r="BI286" i="3"/>
  <c r="BH286" i="3"/>
  <c r="BG286" i="3"/>
  <c r="BF286" i="3"/>
  <c r="T286" i="3"/>
  <c r="R286" i="3"/>
  <c r="P286" i="3"/>
  <c r="BI283" i="3"/>
  <c r="BH283" i="3"/>
  <c r="BG283" i="3"/>
  <c r="BF283" i="3"/>
  <c r="T283" i="3"/>
  <c r="R283" i="3"/>
  <c r="P283" i="3"/>
  <c r="BI275" i="3"/>
  <c r="BH275" i="3"/>
  <c r="BG275" i="3"/>
  <c r="BF275" i="3"/>
  <c r="T275" i="3"/>
  <c r="R275" i="3"/>
  <c r="P275" i="3"/>
  <c r="BI272" i="3"/>
  <c r="BH272" i="3"/>
  <c r="BG272" i="3"/>
  <c r="BF272" i="3"/>
  <c r="T272" i="3"/>
  <c r="R272" i="3"/>
  <c r="P272" i="3"/>
  <c r="BI268" i="3"/>
  <c r="BH268" i="3"/>
  <c r="BG268" i="3"/>
  <c r="BF268" i="3"/>
  <c r="T268" i="3"/>
  <c r="R268" i="3"/>
  <c r="P268" i="3"/>
  <c r="BI265" i="3"/>
  <c r="BH265" i="3"/>
  <c r="BG265" i="3"/>
  <c r="BF265" i="3"/>
  <c r="T265" i="3"/>
  <c r="R265" i="3"/>
  <c r="P265" i="3"/>
  <c r="BI262" i="3"/>
  <c r="BH262" i="3"/>
  <c r="BG262" i="3"/>
  <c r="BF262" i="3"/>
  <c r="T262" i="3"/>
  <c r="R262" i="3"/>
  <c r="P262" i="3"/>
  <c r="BI257" i="3"/>
  <c r="BH257" i="3"/>
  <c r="BG257" i="3"/>
  <c r="BF257" i="3"/>
  <c r="T257" i="3"/>
  <c r="R257" i="3"/>
  <c r="P257" i="3"/>
  <c r="BI252" i="3"/>
  <c r="BH252" i="3"/>
  <c r="BG252" i="3"/>
  <c r="BF252" i="3"/>
  <c r="T252" i="3"/>
  <c r="R252" i="3"/>
  <c r="P252" i="3"/>
  <c r="BI248" i="3"/>
  <c r="BH248" i="3"/>
  <c r="BG248" i="3"/>
  <c r="BF248" i="3"/>
  <c r="T248" i="3"/>
  <c r="R248" i="3"/>
  <c r="P248" i="3"/>
  <c r="BI242" i="3"/>
  <c r="BH242" i="3"/>
  <c r="BG242" i="3"/>
  <c r="BF242" i="3"/>
  <c r="T242" i="3"/>
  <c r="R242" i="3"/>
  <c r="P242" i="3"/>
  <c r="BI237" i="3"/>
  <c r="BH237" i="3"/>
  <c r="BG237" i="3"/>
  <c r="BF237" i="3"/>
  <c r="T237" i="3"/>
  <c r="R237" i="3"/>
  <c r="P237" i="3"/>
  <c r="BI232" i="3"/>
  <c r="BH232" i="3"/>
  <c r="BG232" i="3"/>
  <c r="BF232" i="3"/>
  <c r="T232" i="3"/>
  <c r="R232" i="3"/>
  <c r="P232" i="3"/>
  <c r="BI227" i="3"/>
  <c r="BH227" i="3"/>
  <c r="BG227" i="3"/>
  <c r="BF227" i="3"/>
  <c r="T227" i="3"/>
  <c r="R227" i="3"/>
  <c r="P227" i="3"/>
  <c r="BI222" i="3"/>
  <c r="BH222" i="3"/>
  <c r="BG222" i="3"/>
  <c r="BF222" i="3"/>
  <c r="T222" i="3"/>
  <c r="R222" i="3"/>
  <c r="P222" i="3"/>
  <c r="BI220" i="3"/>
  <c r="BH220" i="3"/>
  <c r="BG220" i="3"/>
  <c r="BF220" i="3"/>
  <c r="T220" i="3"/>
  <c r="R220" i="3"/>
  <c r="P220" i="3"/>
  <c r="BI217" i="3"/>
  <c r="BH217" i="3"/>
  <c r="BG217" i="3"/>
  <c r="BF217" i="3"/>
  <c r="T217" i="3"/>
  <c r="R217" i="3"/>
  <c r="P217" i="3"/>
  <c r="BI212" i="3"/>
  <c r="BH212" i="3"/>
  <c r="BG212" i="3"/>
  <c r="BF212" i="3"/>
  <c r="T212" i="3"/>
  <c r="R212" i="3"/>
  <c r="P212" i="3"/>
  <c r="BI210" i="3"/>
  <c r="BH210" i="3"/>
  <c r="BG210" i="3"/>
  <c r="BF210" i="3"/>
  <c r="T210" i="3"/>
  <c r="R210" i="3"/>
  <c r="P210" i="3"/>
  <c r="BI205" i="3"/>
  <c r="BH205" i="3"/>
  <c r="BG205" i="3"/>
  <c r="BF205" i="3"/>
  <c r="T205" i="3"/>
  <c r="R205" i="3"/>
  <c r="P205" i="3"/>
  <c r="BI199" i="3"/>
  <c r="BH199" i="3"/>
  <c r="BG199" i="3"/>
  <c r="BF199" i="3"/>
  <c r="T199" i="3"/>
  <c r="R199" i="3"/>
  <c r="P199" i="3"/>
  <c r="BI195" i="3"/>
  <c r="BH195" i="3"/>
  <c r="BG195" i="3"/>
  <c r="BF195" i="3"/>
  <c r="T195" i="3"/>
  <c r="R195" i="3"/>
  <c r="P195" i="3"/>
  <c r="BI190" i="3"/>
  <c r="BH190" i="3"/>
  <c r="BG190" i="3"/>
  <c r="BF190" i="3"/>
  <c r="T190" i="3"/>
  <c r="R190" i="3"/>
  <c r="P190" i="3"/>
  <c r="BI185" i="3"/>
  <c r="BH185" i="3"/>
  <c r="BG185" i="3"/>
  <c r="BF185" i="3"/>
  <c r="T185" i="3"/>
  <c r="R185" i="3"/>
  <c r="P185" i="3"/>
  <c r="BI180" i="3"/>
  <c r="BH180" i="3"/>
  <c r="BG180" i="3"/>
  <c r="BF180" i="3"/>
  <c r="T180" i="3"/>
  <c r="R180" i="3"/>
  <c r="P180" i="3"/>
  <c r="BI175" i="3"/>
  <c r="BH175" i="3"/>
  <c r="BG175" i="3"/>
  <c r="BF175" i="3"/>
  <c r="T175" i="3"/>
  <c r="R175" i="3"/>
  <c r="P175" i="3"/>
  <c r="BI170" i="3"/>
  <c r="BH170" i="3"/>
  <c r="BG170" i="3"/>
  <c r="BF170" i="3"/>
  <c r="T170" i="3"/>
  <c r="R170" i="3"/>
  <c r="P170" i="3"/>
  <c r="BI164" i="3"/>
  <c r="BH164" i="3"/>
  <c r="BG164" i="3"/>
  <c r="BF164" i="3"/>
  <c r="T164" i="3"/>
  <c r="T163" i="3" s="1"/>
  <c r="R164" i="3"/>
  <c r="R163" i="3" s="1"/>
  <c r="P164" i="3"/>
  <c r="P163" i="3" s="1"/>
  <c r="BI160" i="3"/>
  <c r="BH160" i="3"/>
  <c r="BG160" i="3"/>
  <c r="BF160" i="3"/>
  <c r="T160" i="3"/>
  <c r="R160" i="3"/>
  <c r="P160" i="3"/>
  <c r="BI157" i="3"/>
  <c r="BH157" i="3"/>
  <c r="BG157" i="3"/>
  <c r="BF157" i="3"/>
  <c r="T157" i="3"/>
  <c r="R157" i="3"/>
  <c r="P157" i="3"/>
  <c r="BI155" i="3"/>
  <c r="BH155" i="3"/>
  <c r="BG155" i="3"/>
  <c r="BF155" i="3"/>
  <c r="T155" i="3"/>
  <c r="R155" i="3"/>
  <c r="P155" i="3"/>
  <c r="BI151" i="3"/>
  <c r="BH151" i="3"/>
  <c r="BG151" i="3"/>
  <c r="BF151" i="3"/>
  <c r="T151" i="3"/>
  <c r="R151" i="3"/>
  <c r="P151" i="3"/>
  <c r="BI146" i="3"/>
  <c r="BH146" i="3"/>
  <c r="BG146" i="3"/>
  <c r="BF146" i="3"/>
  <c r="T146" i="3"/>
  <c r="R146" i="3"/>
  <c r="P146" i="3"/>
  <c r="BI139" i="3"/>
  <c r="BH139" i="3"/>
  <c r="BG139" i="3"/>
  <c r="BF139" i="3"/>
  <c r="T139" i="3"/>
  <c r="T138" i="3" s="1"/>
  <c r="R139" i="3"/>
  <c r="R138" i="3"/>
  <c r="P139" i="3"/>
  <c r="P138" i="3"/>
  <c r="BI132" i="3"/>
  <c r="BH132" i="3"/>
  <c r="BG132" i="3"/>
  <c r="BF132" i="3"/>
  <c r="T132" i="3"/>
  <c r="R132" i="3"/>
  <c r="P132" i="3"/>
  <c r="BI127" i="3"/>
  <c r="BH127" i="3"/>
  <c r="BG127" i="3"/>
  <c r="BF127" i="3"/>
  <c r="T127" i="3"/>
  <c r="R127" i="3"/>
  <c r="P127" i="3"/>
  <c r="BI122" i="3"/>
  <c r="BH122" i="3"/>
  <c r="BG122" i="3"/>
  <c r="BF122" i="3"/>
  <c r="T122" i="3"/>
  <c r="R122" i="3"/>
  <c r="P122" i="3"/>
  <c r="BI119" i="3"/>
  <c r="BH119" i="3"/>
  <c r="BG119" i="3"/>
  <c r="BF119" i="3"/>
  <c r="T119" i="3"/>
  <c r="R119" i="3"/>
  <c r="P119" i="3"/>
  <c r="BI116" i="3"/>
  <c r="BH116" i="3"/>
  <c r="BG116" i="3"/>
  <c r="BF116" i="3"/>
  <c r="T116" i="3"/>
  <c r="R116" i="3"/>
  <c r="P116" i="3"/>
  <c r="BI111" i="3"/>
  <c r="BH111" i="3"/>
  <c r="BG111" i="3"/>
  <c r="BF111" i="3"/>
  <c r="T111" i="3"/>
  <c r="R111" i="3"/>
  <c r="P111" i="3"/>
  <c r="BI107" i="3"/>
  <c r="BH107" i="3"/>
  <c r="BG107" i="3"/>
  <c r="BF107" i="3"/>
  <c r="T107" i="3"/>
  <c r="R107" i="3"/>
  <c r="P107" i="3"/>
  <c r="BI104" i="3"/>
  <c r="BH104" i="3"/>
  <c r="BG104" i="3"/>
  <c r="BF104" i="3"/>
  <c r="T104" i="3"/>
  <c r="R104" i="3"/>
  <c r="P104" i="3"/>
  <c r="BI101" i="3"/>
  <c r="BH101" i="3"/>
  <c r="BG101" i="3"/>
  <c r="BF101" i="3"/>
  <c r="T101" i="3"/>
  <c r="R101" i="3"/>
  <c r="P101" i="3"/>
  <c r="BI95" i="3"/>
  <c r="BH95" i="3"/>
  <c r="BG95" i="3"/>
  <c r="BF95" i="3"/>
  <c r="T95" i="3"/>
  <c r="R95" i="3"/>
  <c r="P95" i="3"/>
  <c r="J89" i="3"/>
  <c r="J88" i="3"/>
  <c r="F88" i="3"/>
  <c r="F86" i="3"/>
  <c r="E84" i="3"/>
  <c r="J55" i="3"/>
  <c r="J54" i="3"/>
  <c r="F54" i="3"/>
  <c r="F52" i="3"/>
  <c r="E50" i="3"/>
  <c r="J18" i="3"/>
  <c r="E18" i="3"/>
  <c r="F89" i="3"/>
  <c r="J17" i="3"/>
  <c r="J12" i="3"/>
  <c r="J52" i="3" s="1"/>
  <c r="E7" i="3"/>
  <c r="E48" i="3" s="1"/>
  <c r="J37" i="2"/>
  <c r="J36" i="2"/>
  <c r="AY55" i="1"/>
  <c r="J35" i="2"/>
  <c r="AX55" i="1"/>
  <c r="BI303" i="2"/>
  <c r="BH303" i="2"/>
  <c r="BG303" i="2"/>
  <c r="BF303" i="2"/>
  <c r="T303" i="2"/>
  <c r="T302" i="2"/>
  <c r="R303" i="2"/>
  <c r="R302" i="2"/>
  <c r="P303" i="2"/>
  <c r="P302" i="2"/>
  <c r="BI299" i="2"/>
  <c r="BH299" i="2"/>
  <c r="BG299" i="2"/>
  <c r="BF299" i="2"/>
  <c r="T299" i="2"/>
  <c r="T298" i="2"/>
  <c r="T297" i="2" s="1"/>
  <c r="R299" i="2"/>
  <c r="R298" i="2" s="1"/>
  <c r="R297" i="2" s="1"/>
  <c r="P299" i="2"/>
  <c r="P298" i="2"/>
  <c r="P297" i="2" s="1"/>
  <c r="BI294" i="2"/>
  <c r="BH294" i="2"/>
  <c r="BG294" i="2"/>
  <c r="BF294" i="2"/>
  <c r="T294" i="2"/>
  <c r="R294" i="2"/>
  <c r="P294" i="2"/>
  <c r="BI292" i="2"/>
  <c r="BH292" i="2"/>
  <c r="BG292" i="2"/>
  <c r="BF292" i="2"/>
  <c r="T292" i="2"/>
  <c r="R292" i="2"/>
  <c r="P292" i="2"/>
  <c r="BI290" i="2"/>
  <c r="BH290" i="2"/>
  <c r="BG290" i="2"/>
  <c r="BF290" i="2"/>
  <c r="T290" i="2"/>
  <c r="R290" i="2"/>
  <c r="P290" i="2"/>
  <c r="BI287" i="2"/>
  <c r="BH287" i="2"/>
  <c r="BG287" i="2"/>
  <c r="BF287" i="2"/>
  <c r="T287" i="2"/>
  <c r="R287" i="2"/>
  <c r="P287" i="2"/>
  <c r="BI283" i="2"/>
  <c r="BH283" i="2"/>
  <c r="BG283" i="2"/>
  <c r="BF283" i="2"/>
  <c r="T283" i="2"/>
  <c r="R283" i="2"/>
  <c r="P283" i="2"/>
  <c r="BI278" i="2"/>
  <c r="BH278" i="2"/>
  <c r="BG278" i="2"/>
  <c r="BF278" i="2"/>
  <c r="T278" i="2"/>
  <c r="R278" i="2"/>
  <c r="P278" i="2"/>
  <c r="BI275" i="2"/>
  <c r="BH275" i="2"/>
  <c r="BG275" i="2"/>
  <c r="BF275" i="2"/>
  <c r="T275" i="2"/>
  <c r="R275" i="2"/>
  <c r="P275" i="2"/>
  <c r="BI272" i="2"/>
  <c r="BH272" i="2"/>
  <c r="BG272" i="2"/>
  <c r="BF272" i="2"/>
  <c r="T272" i="2"/>
  <c r="R272" i="2"/>
  <c r="P272" i="2"/>
  <c r="BI266" i="2"/>
  <c r="BH266" i="2"/>
  <c r="BG266" i="2"/>
  <c r="BF266" i="2"/>
  <c r="T266" i="2"/>
  <c r="R266" i="2"/>
  <c r="P266" i="2"/>
  <c r="BI262" i="2"/>
  <c r="BH262" i="2"/>
  <c r="BG262" i="2"/>
  <c r="BF262" i="2"/>
  <c r="T262" i="2"/>
  <c r="R262" i="2"/>
  <c r="P262" i="2"/>
  <c r="BI259" i="2"/>
  <c r="BH259" i="2"/>
  <c r="BG259" i="2"/>
  <c r="BF259" i="2"/>
  <c r="T259" i="2"/>
  <c r="R259" i="2"/>
  <c r="P259" i="2"/>
  <c r="BI254" i="2"/>
  <c r="BH254" i="2"/>
  <c r="BG254" i="2"/>
  <c r="BF254" i="2"/>
  <c r="T254" i="2"/>
  <c r="R254" i="2"/>
  <c r="P254" i="2"/>
  <c r="BI250" i="2"/>
  <c r="BH250" i="2"/>
  <c r="BG250" i="2"/>
  <c r="BF250" i="2"/>
  <c r="T250" i="2"/>
  <c r="R250" i="2"/>
  <c r="P250" i="2"/>
  <c r="BI245" i="2"/>
  <c r="BH245" i="2"/>
  <c r="BG245" i="2"/>
  <c r="BF245" i="2"/>
  <c r="T245" i="2"/>
  <c r="R245" i="2"/>
  <c r="P245" i="2"/>
  <c r="BI240" i="2"/>
  <c r="BH240" i="2"/>
  <c r="BG240" i="2"/>
  <c r="BF240" i="2"/>
  <c r="T240" i="2"/>
  <c r="R240" i="2"/>
  <c r="P240" i="2"/>
  <c r="BI238" i="2"/>
  <c r="BH238" i="2"/>
  <c r="BG238" i="2"/>
  <c r="BF238" i="2"/>
  <c r="T238" i="2"/>
  <c r="R238" i="2"/>
  <c r="P238" i="2"/>
  <c r="BI233" i="2"/>
  <c r="BH233" i="2"/>
  <c r="BG233" i="2"/>
  <c r="BF233" i="2"/>
  <c r="T233" i="2"/>
  <c r="R233" i="2"/>
  <c r="P233" i="2"/>
  <c r="BI229" i="2"/>
  <c r="BH229" i="2"/>
  <c r="BG229" i="2"/>
  <c r="BF229" i="2"/>
  <c r="T229" i="2"/>
  <c r="R229" i="2"/>
  <c r="P229" i="2"/>
  <c r="BI223" i="2"/>
  <c r="BH223" i="2"/>
  <c r="BG223" i="2"/>
  <c r="BF223" i="2"/>
  <c r="T223" i="2"/>
  <c r="R223" i="2"/>
  <c r="P223" i="2"/>
  <c r="BI218" i="2"/>
  <c r="BH218" i="2"/>
  <c r="BG218" i="2"/>
  <c r="BF218" i="2"/>
  <c r="T218" i="2"/>
  <c r="R218" i="2"/>
  <c r="P218" i="2"/>
  <c r="BI213" i="2"/>
  <c r="BH213" i="2"/>
  <c r="BG213" i="2"/>
  <c r="BF213" i="2"/>
  <c r="T213" i="2"/>
  <c r="R213" i="2"/>
  <c r="P213" i="2"/>
  <c r="BI209" i="2"/>
  <c r="BH209" i="2"/>
  <c r="BG209" i="2"/>
  <c r="BF209" i="2"/>
  <c r="T209" i="2"/>
  <c r="R209" i="2"/>
  <c r="P209" i="2"/>
  <c r="BI203" i="2"/>
  <c r="BH203" i="2"/>
  <c r="BG203" i="2"/>
  <c r="BF203" i="2"/>
  <c r="T203" i="2"/>
  <c r="R203" i="2"/>
  <c r="P203" i="2"/>
  <c r="BI197" i="2"/>
  <c r="BH197" i="2"/>
  <c r="BG197" i="2"/>
  <c r="BF197" i="2"/>
  <c r="T197" i="2"/>
  <c r="R197" i="2"/>
  <c r="P197" i="2"/>
  <c r="BI191" i="2"/>
  <c r="BH191" i="2"/>
  <c r="BG191" i="2"/>
  <c r="BF191" i="2"/>
  <c r="T191" i="2"/>
  <c r="R191" i="2"/>
  <c r="P191" i="2"/>
  <c r="BI186" i="2"/>
  <c r="BH186" i="2"/>
  <c r="BG186" i="2"/>
  <c r="BF186" i="2"/>
  <c r="T186" i="2"/>
  <c r="R186" i="2"/>
  <c r="P186" i="2"/>
  <c r="BI183" i="2"/>
  <c r="BH183" i="2"/>
  <c r="BG183" i="2"/>
  <c r="BF183" i="2"/>
  <c r="T183" i="2"/>
  <c r="R183" i="2"/>
  <c r="P183" i="2"/>
  <c r="BI178" i="2"/>
  <c r="BH178" i="2"/>
  <c r="BG178" i="2"/>
  <c r="BF178" i="2"/>
  <c r="T178" i="2"/>
  <c r="R178" i="2"/>
  <c r="P178" i="2"/>
  <c r="BI174" i="2"/>
  <c r="BH174" i="2"/>
  <c r="BG174" i="2"/>
  <c r="BF174" i="2"/>
  <c r="T174" i="2"/>
  <c r="R174" i="2"/>
  <c r="P174" i="2"/>
  <c r="BI169" i="2"/>
  <c r="BH169" i="2"/>
  <c r="BG169" i="2"/>
  <c r="BF169" i="2"/>
  <c r="T169" i="2"/>
  <c r="R169" i="2"/>
  <c r="P169" i="2"/>
  <c r="BI163" i="2"/>
  <c r="BH163" i="2"/>
  <c r="BG163" i="2"/>
  <c r="BF163" i="2"/>
  <c r="T163" i="2"/>
  <c r="T162" i="2" s="1"/>
  <c r="R163" i="2"/>
  <c r="R162" i="2" s="1"/>
  <c r="P163" i="2"/>
  <c r="P162" i="2"/>
  <c r="BI159" i="2"/>
  <c r="BH159" i="2"/>
  <c r="BG159" i="2"/>
  <c r="BF159" i="2"/>
  <c r="T159" i="2"/>
  <c r="R159" i="2"/>
  <c r="P159" i="2"/>
  <c r="BI154" i="2"/>
  <c r="BH154" i="2"/>
  <c r="BG154" i="2"/>
  <c r="BF154" i="2"/>
  <c r="T154" i="2"/>
  <c r="R154" i="2"/>
  <c r="P154" i="2"/>
  <c r="BI152" i="2"/>
  <c r="BH152" i="2"/>
  <c r="BG152" i="2"/>
  <c r="BF152" i="2"/>
  <c r="T152" i="2"/>
  <c r="R152" i="2"/>
  <c r="P152" i="2"/>
  <c r="BI148" i="2"/>
  <c r="BH148" i="2"/>
  <c r="BG148" i="2"/>
  <c r="BF148" i="2"/>
  <c r="T148" i="2"/>
  <c r="R148" i="2"/>
  <c r="P148" i="2"/>
  <c r="BI145" i="2"/>
  <c r="BH145" i="2"/>
  <c r="BG145" i="2"/>
  <c r="BF145" i="2"/>
  <c r="T145" i="2"/>
  <c r="R145" i="2"/>
  <c r="P145" i="2"/>
  <c r="BI141" i="2"/>
  <c r="BH141" i="2"/>
  <c r="BG141" i="2"/>
  <c r="BF141" i="2"/>
  <c r="T141" i="2"/>
  <c r="T140" i="2" s="1"/>
  <c r="R141" i="2"/>
  <c r="R140" i="2"/>
  <c r="P141" i="2"/>
  <c r="P140" i="2"/>
  <c r="BI134" i="2"/>
  <c r="BH134" i="2"/>
  <c r="BG134" i="2"/>
  <c r="BF134" i="2"/>
  <c r="T134" i="2"/>
  <c r="R134" i="2"/>
  <c r="P134" i="2"/>
  <c r="BI129" i="2"/>
  <c r="BH129" i="2"/>
  <c r="BG129" i="2"/>
  <c r="BF129" i="2"/>
  <c r="T129" i="2"/>
  <c r="R129" i="2"/>
  <c r="P129" i="2"/>
  <c r="BI124" i="2"/>
  <c r="BH124" i="2"/>
  <c r="BG124" i="2"/>
  <c r="BF124" i="2"/>
  <c r="T124" i="2"/>
  <c r="R124" i="2"/>
  <c r="P124" i="2"/>
  <c r="BI121" i="2"/>
  <c r="BH121" i="2"/>
  <c r="BG121" i="2"/>
  <c r="BF121" i="2"/>
  <c r="T121" i="2"/>
  <c r="R121" i="2"/>
  <c r="P121" i="2"/>
  <c r="BI118" i="2"/>
  <c r="BH118" i="2"/>
  <c r="BG118" i="2"/>
  <c r="BF118" i="2"/>
  <c r="T118" i="2"/>
  <c r="R118" i="2"/>
  <c r="P118" i="2"/>
  <c r="BI113" i="2"/>
  <c r="BH113" i="2"/>
  <c r="BG113" i="2"/>
  <c r="BF113" i="2"/>
  <c r="T113" i="2"/>
  <c r="R113" i="2"/>
  <c r="P113" i="2"/>
  <c r="BI109" i="2"/>
  <c r="BH109" i="2"/>
  <c r="BG109" i="2"/>
  <c r="BF109" i="2"/>
  <c r="T109" i="2"/>
  <c r="R109" i="2"/>
  <c r="P109" i="2"/>
  <c r="BI106" i="2"/>
  <c r="BH106" i="2"/>
  <c r="BG106" i="2"/>
  <c r="BF106" i="2"/>
  <c r="T106" i="2"/>
  <c r="R106" i="2"/>
  <c r="P106" i="2"/>
  <c r="BI101" i="2"/>
  <c r="BH101" i="2"/>
  <c r="BG101" i="2"/>
  <c r="BF101" i="2"/>
  <c r="T101" i="2"/>
  <c r="R101" i="2"/>
  <c r="P101" i="2"/>
  <c r="BI95" i="2"/>
  <c r="BH95" i="2"/>
  <c r="BG95" i="2"/>
  <c r="BF95" i="2"/>
  <c r="T95" i="2"/>
  <c r="R95" i="2"/>
  <c r="P95" i="2"/>
  <c r="J89" i="2"/>
  <c r="J88" i="2"/>
  <c r="F88" i="2"/>
  <c r="F86" i="2"/>
  <c r="E84" i="2"/>
  <c r="J55" i="2"/>
  <c r="J54" i="2"/>
  <c r="F54" i="2"/>
  <c r="F52" i="2"/>
  <c r="E50" i="2"/>
  <c r="J18" i="2"/>
  <c r="E18" i="2"/>
  <c r="F55" i="2"/>
  <c r="J17" i="2"/>
  <c r="J12" i="2"/>
  <c r="J86" i="2"/>
  <c r="E7" i="2"/>
  <c r="E48" i="2"/>
  <c r="L50" i="1"/>
  <c r="AM50" i="1"/>
  <c r="AM49" i="1"/>
  <c r="L49" i="1"/>
  <c r="AM47" i="1"/>
  <c r="L47" i="1"/>
  <c r="L45" i="1"/>
  <c r="L44" i="1"/>
  <c r="BK213" i="2"/>
  <c r="J118" i="2"/>
  <c r="BK175" i="3"/>
  <c r="J299" i="2"/>
  <c r="J134" i="2"/>
  <c r="BK272" i="3"/>
  <c r="J155" i="3"/>
  <c r="J151" i="3"/>
  <c r="J186" i="2"/>
  <c r="BK163" i="2"/>
  <c r="BK195" i="3"/>
  <c r="BK146" i="3"/>
  <c r="BK118" i="2"/>
  <c r="BK113" i="2"/>
  <c r="BK210" i="3"/>
  <c r="J190" i="3"/>
  <c r="J275" i="3"/>
  <c r="BK106" i="2"/>
  <c r="J191" i="2"/>
  <c r="BK122" i="3"/>
  <c r="J175" i="3"/>
  <c r="BK266" i="2"/>
  <c r="J159" i="2"/>
  <c r="BK232" i="3"/>
  <c r="J232" i="3"/>
  <c r="BK174" i="2"/>
  <c r="J303" i="2"/>
  <c r="BK155" i="3"/>
  <c r="J107" i="3"/>
  <c r="BK134" i="2"/>
  <c r="BK101" i="2"/>
  <c r="J217" i="3"/>
  <c r="J294" i="2"/>
  <c r="BK223" i="2"/>
  <c r="J222" i="3"/>
  <c r="J111" i="3"/>
  <c r="J233" i="2"/>
  <c r="J174" i="2"/>
  <c r="BK212" i="3"/>
  <c r="BK132" i="3"/>
  <c r="J212" i="3"/>
  <c r="J262" i="2"/>
  <c r="J148" i="2"/>
  <c r="BK145" i="2"/>
  <c r="J95" i="3"/>
  <c r="J266" i="2"/>
  <c r="J95" i="2"/>
  <c r="BK180" i="3"/>
  <c r="BK290" i="2"/>
  <c r="J287" i="2"/>
  <c r="BK289" i="3"/>
  <c r="J122" i="3"/>
  <c r="BK229" i="2"/>
  <c r="J169" i="2"/>
  <c r="J119" i="3"/>
  <c r="J257" i="3"/>
  <c r="BK159" i="2"/>
  <c r="J129" i="2"/>
  <c r="BK294" i="3"/>
  <c r="J132" i="3"/>
  <c r="BK299" i="2"/>
  <c r="BK262" i="2"/>
  <c r="J218" i="2"/>
  <c r="BK119" i="3"/>
  <c r="BK111" i="3"/>
  <c r="J283" i="3"/>
  <c r="BK254" i="2"/>
  <c r="BK109" i="2"/>
  <c r="BK104" i="3"/>
  <c r="J283" i="2"/>
  <c r="BK178" i="2"/>
  <c r="J223" i="2"/>
  <c r="J289" i="3"/>
  <c r="J170" i="3"/>
  <c r="J278" i="2"/>
  <c r="BK183" i="2"/>
  <c r="BK242" i="3"/>
  <c r="BK248" i="3"/>
  <c r="BK272" i="2"/>
  <c r="BK197" i="2"/>
  <c r="BK157" i="3"/>
  <c r="BK186" i="2"/>
  <c r="J109" i="2"/>
  <c r="BK227" i="3"/>
  <c r="BK217" i="3"/>
  <c r="BK107" i="3"/>
  <c r="J245" i="2"/>
  <c r="J286" i="3"/>
  <c r="J220" i="3"/>
  <c r="J199" i="3"/>
  <c r="BK191" i="2"/>
  <c r="BK170" i="3"/>
  <c r="J262" i="3"/>
  <c r="BK240" i="2"/>
  <c r="BK141" i="2"/>
  <c r="BK252" i="3"/>
  <c r="J242" i="3"/>
  <c r="J259" i="2"/>
  <c r="J213" i="2"/>
  <c r="BK257" i="3"/>
  <c r="BK101" i="3"/>
  <c r="J292" i="2"/>
  <c r="BK294" i="2"/>
  <c r="BK262" i="3"/>
  <c r="BK205" i="3"/>
  <c r="BK250" i="2"/>
  <c r="BK259" i="2"/>
  <c r="J139" i="3"/>
  <c r="BK169" i="2"/>
  <c r="J203" i="2"/>
  <c r="BK286" i="3"/>
  <c r="BK160" i="3"/>
  <c r="J164" i="3"/>
  <c r="BK283" i="2"/>
  <c r="J229" i="2"/>
  <c r="BK275" i="3"/>
  <c r="BK222" i="3"/>
  <c r="J178" i="2"/>
  <c r="J141" i="2"/>
  <c r="J294" i="3"/>
  <c r="J265" i="3"/>
  <c r="J238" i="2"/>
  <c r="J240" i="2"/>
  <c r="J298" i="3"/>
  <c r="BK95" i="3"/>
  <c r="J209" i="2"/>
  <c r="BK164" i="3"/>
  <c r="BK199" i="3"/>
  <c r="J275" i="2"/>
  <c r="J152" i="2"/>
  <c r="J252" i="3"/>
  <c r="J197" i="2"/>
  <c r="BK233" i="2"/>
  <c r="BK148" i="2"/>
  <c r="J157" i="3"/>
  <c r="J237" i="3"/>
  <c r="BK185" i="3"/>
  <c r="BK218" i="2"/>
  <c r="J101" i="2"/>
  <c r="J185" i="3"/>
  <c r="BK209" i="2"/>
  <c r="J254" i="2"/>
  <c r="J195" i="3"/>
  <c r="BK127" i="3"/>
  <c r="J121" i="2"/>
  <c r="BK95" i="2"/>
  <c r="BK220" i="3"/>
  <c r="J160" i="3"/>
  <c r="J183" i="2"/>
  <c r="AS54" i="1"/>
  <c r="J227" i="3"/>
  <c r="BK292" i="2"/>
  <c r="BK238" i="2"/>
  <c r="BK265" i="3"/>
  <c r="J272" i="2"/>
  <c r="J145" i="2"/>
  <c r="J127" i="3"/>
  <c r="J210" i="3"/>
  <c r="J272" i="3"/>
  <c r="J163" i="2"/>
  <c r="BK287" i="2"/>
  <c r="J248" i="3"/>
  <c r="BK116" i="3"/>
  <c r="BK278" i="2"/>
  <c r="BK154" i="2"/>
  <c r="J146" i="3"/>
  <c r="BK237" i="3"/>
  <c r="BK203" i="2"/>
  <c r="BK152" i="2"/>
  <c r="BK121" i="2"/>
  <c r="BK190" i="3"/>
  <c r="BK275" i="2"/>
  <c r="BK245" i="2"/>
  <c r="BK129" i="2"/>
  <c r="BK298" i="3"/>
  <c r="J104" i="3"/>
  <c r="J250" i="2"/>
  <c r="J154" i="2"/>
  <c r="BK139" i="3"/>
  <c r="J205" i="3"/>
  <c r="J290" i="2"/>
  <c r="J113" i="2"/>
  <c r="J268" i="3"/>
  <c r="BK283" i="3"/>
  <c r="BK151" i="3"/>
  <c r="BK303" i="2"/>
  <c r="J106" i="2"/>
  <c r="J180" i="3"/>
  <c r="BK268" i="3"/>
  <c r="BK124" i="2"/>
  <c r="J124" i="2"/>
  <c r="J116" i="3"/>
  <c r="J101" i="3"/>
  <c r="T144" i="2" l="1"/>
  <c r="BK168" i="2"/>
  <c r="J168" i="2" s="1"/>
  <c r="J67" i="2" s="1"/>
  <c r="T286" i="2"/>
  <c r="P265" i="2"/>
  <c r="P112" i="2"/>
  <c r="P144" i="2"/>
  <c r="BK265" i="2"/>
  <c r="J265" i="2" s="1"/>
  <c r="J68" i="2" s="1"/>
  <c r="P110" i="3"/>
  <c r="R145" i="3"/>
  <c r="T94" i="2"/>
  <c r="BK144" i="2"/>
  <c r="J144" i="2"/>
  <c r="J65" i="2" s="1"/>
  <c r="R265" i="2"/>
  <c r="BK110" i="3"/>
  <c r="J110" i="3"/>
  <c r="J62" i="3" s="1"/>
  <c r="BK112" i="2"/>
  <c r="J112" i="2"/>
  <c r="J62" i="2"/>
  <c r="P168" i="2"/>
  <c r="P286" i="2"/>
  <c r="R110" i="3"/>
  <c r="P169" i="3"/>
  <c r="R251" i="3"/>
  <c r="BK94" i="2"/>
  <c r="BK93" i="2" s="1"/>
  <c r="J93" i="2" s="1"/>
  <c r="J60" i="2" s="1"/>
  <c r="J94" i="2"/>
  <c r="J61" i="2"/>
  <c r="R168" i="2"/>
  <c r="T265" i="2"/>
  <c r="BK94" i="3"/>
  <c r="J94" i="3"/>
  <c r="J61" i="3" s="1"/>
  <c r="T110" i="3"/>
  <c r="T93" i="3" s="1"/>
  <c r="BK145" i="3"/>
  <c r="J145" i="3"/>
  <c r="J65" i="3" s="1"/>
  <c r="T145" i="3"/>
  <c r="T169" i="3"/>
  <c r="T251" i="3"/>
  <c r="R271" i="3"/>
  <c r="P94" i="2"/>
  <c r="P93" i="2"/>
  <c r="T112" i="2"/>
  <c r="R144" i="2"/>
  <c r="BK286" i="2"/>
  <c r="J286" i="2"/>
  <c r="J69" i="2"/>
  <c r="R94" i="3"/>
  <c r="R93" i="3"/>
  <c r="P145" i="3"/>
  <c r="R169" i="3"/>
  <c r="P251" i="3"/>
  <c r="P271" i="3"/>
  <c r="R94" i="2"/>
  <c r="R112" i="2"/>
  <c r="T168" i="2"/>
  <c r="T139" i="2"/>
  <c r="R286" i="2"/>
  <c r="P94" i="3"/>
  <c r="P93" i="3" s="1"/>
  <c r="T94" i="3"/>
  <c r="BK169" i="3"/>
  <c r="J169" i="3" s="1"/>
  <c r="J67" i="3" s="1"/>
  <c r="BK251" i="3"/>
  <c r="J251" i="3"/>
  <c r="J68" i="3" s="1"/>
  <c r="BK271" i="3"/>
  <c r="J271" i="3"/>
  <c r="J69" i="3"/>
  <c r="T271" i="3"/>
  <c r="BK298" i="2"/>
  <c r="J298" i="2"/>
  <c r="J71" i="2"/>
  <c r="BK140" i="2"/>
  <c r="J140" i="2" s="1"/>
  <c r="J64" i="2" s="1"/>
  <c r="BK162" i="2"/>
  <c r="J162" i="2" s="1"/>
  <c r="J66" i="2" s="1"/>
  <c r="BK163" i="3"/>
  <c r="J163" i="3"/>
  <c r="J66" i="3" s="1"/>
  <c r="BK302" i="2"/>
  <c r="J302" i="2"/>
  <c r="J72" i="2"/>
  <c r="BK138" i="3"/>
  <c r="J138" i="3"/>
  <c r="J64" i="3"/>
  <c r="BK293" i="3"/>
  <c r="J293" i="3" s="1"/>
  <c r="J71" i="3" s="1"/>
  <c r="BK297" i="3"/>
  <c r="J297" i="3"/>
  <c r="J72" i="3" s="1"/>
  <c r="E82" i="3"/>
  <c r="BE111" i="3"/>
  <c r="BE127" i="3"/>
  <c r="BE232" i="3"/>
  <c r="J86" i="3"/>
  <c r="BE95" i="3"/>
  <c r="BE116" i="3"/>
  <c r="BE119" i="3"/>
  <c r="BE180" i="3"/>
  <c r="BE212" i="3"/>
  <c r="BE289" i="3"/>
  <c r="BE160" i="3"/>
  <c r="BE164" i="3"/>
  <c r="BE170" i="3"/>
  <c r="BE175" i="3"/>
  <c r="BE195" i="3"/>
  <c r="BE217" i="3"/>
  <c r="BE220" i="3"/>
  <c r="BE222" i="3"/>
  <c r="BE237" i="3"/>
  <c r="BE242" i="3"/>
  <c r="BE248" i="3"/>
  <c r="BE252" i="3"/>
  <c r="BE298" i="3"/>
  <c r="BE122" i="3"/>
  <c r="BE139" i="3"/>
  <c r="BE283" i="3"/>
  <c r="BE286" i="3"/>
  <c r="BE294" i="3"/>
  <c r="F55" i="3"/>
  <c r="BE132" i="3"/>
  <c r="BE146" i="3"/>
  <c r="BE151" i="3"/>
  <c r="BE155" i="3"/>
  <c r="BE190" i="3"/>
  <c r="BE272" i="3"/>
  <c r="BE275" i="3"/>
  <c r="BE101" i="3"/>
  <c r="BE104" i="3"/>
  <c r="BE107" i="3"/>
  <c r="BE157" i="3"/>
  <c r="BE185" i="3"/>
  <c r="BE205" i="3"/>
  <c r="BE210" i="3"/>
  <c r="BE199" i="3"/>
  <c r="BE227" i="3"/>
  <c r="BE257" i="3"/>
  <c r="BE262" i="3"/>
  <c r="BE265" i="3"/>
  <c r="BE268" i="3"/>
  <c r="J52" i="2"/>
  <c r="E82" i="2"/>
  <c r="BE95" i="2"/>
  <c r="BE129" i="2"/>
  <c r="BE292" i="2"/>
  <c r="BE294" i="2"/>
  <c r="BE106" i="2"/>
  <c r="BE134" i="2"/>
  <c r="BE154" i="2"/>
  <c r="BE159" i="2"/>
  <c r="BE174" i="2"/>
  <c r="BE178" i="2"/>
  <c r="BE191" i="2"/>
  <c r="BE213" i="2"/>
  <c r="BE229" i="2"/>
  <c r="BE233" i="2"/>
  <c r="BE303" i="2"/>
  <c r="F89" i="2"/>
  <c r="BE283" i="2"/>
  <c r="BE109" i="2"/>
  <c r="BE118" i="2"/>
  <c r="BE121" i="2"/>
  <c r="BE124" i="2"/>
  <c r="BE163" i="2"/>
  <c r="BE169" i="2"/>
  <c r="BE183" i="2"/>
  <c r="BE186" i="2"/>
  <c r="BE197" i="2"/>
  <c r="BE203" i="2"/>
  <c r="BE209" i="2"/>
  <c r="BE218" i="2"/>
  <c r="BE223" i="2"/>
  <c r="BE238" i="2"/>
  <c r="BE245" i="2"/>
  <c r="BE254" i="2"/>
  <c r="BE266" i="2"/>
  <c r="BE287" i="2"/>
  <c r="BE290" i="2"/>
  <c r="BE299" i="2"/>
  <c r="BE101" i="2"/>
  <c r="BE113" i="2"/>
  <c r="BE141" i="2"/>
  <c r="BE145" i="2"/>
  <c r="BE148" i="2"/>
  <c r="BE152" i="2"/>
  <c r="BE240" i="2"/>
  <c r="BE250" i="2"/>
  <c r="BE259" i="2"/>
  <c r="BE262" i="2"/>
  <c r="BE272" i="2"/>
  <c r="BE275" i="2"/>
  <c r="BE278" i="2"/>
  <c r="F35" i="2"/>
  <c r="BB55" i="1"/>
  <c r="F36" i="2"/>
  <c r="BC55" i="1" s="1"/>
  <c r="F37" i="2"/>
  <c r="BD55" i="1" s="1"/>
  <c r="F36" i="3"/>
  <c r="BC56" i="1"/>
  <c r="F34" i="3"/>
  <c r="BA56" i="1"/>
  <c r="F37" i="3"/>
  <c r="BD56" i="1" s="1"/>
  <c r="J34" i="3"/>
  <c r="AW56" i="1" s="1"/>
  <c r="J34" i="2"/>
  <c r="AW55" i="1"/>
  <c r="F34" i="2"/>
  <c r="BA55" i="1"/>
  <c r="F35" i="3"/>
  <c r="BB56" i="1" s="1"/>
  <c r="R139" i="2" l="1"/>
  <c r="T137" i="3"/>
  <c r="P139" i="2"/>
  <c r="R93" i="2"/>
  <c r="R92" i="2" s="1"/>
  <c r="P137" i="3"/>
  <c r="R137" i="3"/>
  <c r="R92" i="3" s="1"/>
  <c r="P92" i="3"/>
  <c r="AU56" i="1"/>
  <c r="T93" i="2"/>
  <c r="T92" i="2"/>
  <c r="T92" i="3"/>
  <c r="P92" i="2"/>
  <c r="AU55" i="1"/>
  <c r="BK297" i="2"/>
  <c r="J297" i="2" s="1"/>
  <c r="J70" i="2" s="1"/>
  <c r="BK93" i="3"/>
  <c r="J93" i="3"/>
  <c r="J60" i="3"/>
  <c r="BK137" i="3"/>
  <c r="J137" i="3"/>
  <c r="J63" i="3"/>
  <c r="BK292" i="3"/>
  <c r="J292" i="3" s="1"/>
  <c r="J70" i="3" s="1"/>
  <c r="BK139" i="2"/>
  <c r="J139" i="2"/>
  <c r="J63" i="2"/>
  <c r="F33" i="2"/>
  <c r="AZ55" i="1"/>
  <c r="J33" i="2"/>
  <c r="AV55" i="1" s="1"/>
  <c r="AT55" i="1" s="1"/>
  <c r="F33" i="3"/>
  <c r="AZ56" i="1" s="1"/>
  <c r="BB54" i="1"/>
  <c r="AX54" i="1"/>
  <c r="BD54" i="1"/>
  <c r="W33" i="1" s="1"/>
  <c r="BA54" i="1"/>
  <c r="W30" i="1"/>
  <c r="BC54" i="1"/>
  <c r="AY54" i="1"/>
  <c r="J33" i="3"/>
  <c r="AV56" i="1"/>
  <c r="AT56" i="1"/>
  <c r="BK92" i="2" l="1"/>
  <c r="J92" i="2" s="1"/>
  <c r="BK92" i="3"/>
  <c r="J92" i="3"/>
  <c r="AU54" i="1"/>
  <c r="J30" i="3"/>
  <c r="AG56" i="1"/>
  <c r="W32" i="1"/>
  <c r="AW54" i="1"/>
  <c r="AK30" i="1"/>
  <c r="W31" i="1"/>
  <c r="AZ54" i="1"/>
  <c r="W29" i="1" s="1"/>
  <c r="J59" i="2" l="1"/>
  <c r="J30" i="2"/>
  <c r="AG55" i="1" s="1"/>
  <c r="AN55" i="1"/>
  <c r="J39" i="3"/>
  <c r="J39" i="2"/>
  <c r="J59" i="3"/>
  <c r="AN56" i="1"/>
  <c r="AG54" i="1"/>
  <c r="AK26" i="1" s="1"/>
  <c r="AK35" i="1" s="1"/>
  <c r="AV54" i="1"/>
  <c r="AK29" i="1"/>
  <c r="AT54" i="1" l="1"/>
  <c r="AN54" i="1" l="1"/>
</calcChain>
</file>

<file path=xl/sharedStrings.xml><?xml version="1.0" encoding="utf-8"?>
<sst xmlns="http://schemas.openxmlformats.org/spreadsheetml/2006/main" count="4353" uniqueCount="706">
  <si>
    <t>Export Komplet</t>
  </si>
  <si>
    <t>VZ</t>
  </si>
  <si>
    <t>2.0</t>
  </si>
  <si>
    <t>ZAMOK</t>
  </si>
  <si>
    <t>False</t>
  </si>
  <si>
    <t>{be1e2039-6f7a-4d8e-82aa-e30013a473f8}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</si>
  <si>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</si>
  <si>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</si>
  <si>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</si>
  <si>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</si>
  <si>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</si>
  <si>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</si>
  <si>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</si>
  <si>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</si>
  <si>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240307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</si>
  <si>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</si>
  <si>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</si>
  <si>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FVE systém v objektech Města Tachova</t>
  </si>
  <si>
    <t>KSO:</t>
  </si>
  <si>
    <t/>
  </si>
  <si>
    <t>CC-CZ:</t>
  </si>
  <si>
    <t>Místo:</t>
  </si>
  <si>
    <t>Tachov</t>
  </si>
  <si>
    <t>Datum:</t>
  </si>
  <si>
    <t>5. 3. 2025</t>
  </si>
  <si>
    <t>Zadavatel:</t>
  </si>
  <si>
    <t>IČ:</t>
  </si>
  <si>
    <t>00260231</t>
  </si>
  <si>
    <t>Město Tachov</t>
  </si>
  <si>
    <t>DIČ:</t>
  </si>
  <si>
    <t>Účastník:</t>
  </si>
  <si>
    <t>Vyplň údaj</t>
  </si>
  <si>
    <t>Projektant:</t>
  </si>
  <si>
    <t>64825663</t>
  </si>
  <si>
    <t>S P I R A L spol. s r. o.</t>
  </si>
  <si>
    <t>CZ64825663</t>
  </si>
  <si>
    <t>True</t>
  </si>
  <si>
    <t>Zpracovatel:</t>
  </si>
  <si>
    <t>ing. Pavel Kodýtek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</si>
  <si>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</si>
  <si>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</si>
  <si>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</si>
  <si>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</si>
  <si>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</si>
  <si>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</si>
  <si>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</si>
  <si>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</si>
  <si>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</si>
  <si>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</si>
  <si>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</si>
  <si>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</si>
  <si>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</si>
  <si>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</si>
  <si>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</si>
  <si>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</si>
  <si>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</si>
  <si>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</si>
  <si>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</si>
  <si>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</si>
  <si>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</si>
  <si>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</si>
  <si>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</si>
  <si>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</si>
  <si>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</si>
  <si>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</si>
  <si>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</si>
  <si>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</si>
  <si>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</si>
  <si>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</si>
  <si>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</si>
  <si>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</si>
  <si>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</si>
  <si>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</si>
  <si>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</si>
  <si>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</si>
  <si>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</si>
  <si>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</si>
  <si>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</si>
  <si>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</si>
  <si>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</si>
  <si>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240307.14.1</t>
  </si>
  <si>
    <t>rekostrukce krytiny - přístavba</t>
  </si>
  <si>
    <t>STA</t>
  </si>
  <si>
    <t>1</t>
  </si>
  <si>
    <t>{c05dec29-da6d-4e96-8335-bbe641f6afeb}</t>
  </si>
  <si>
    <t>2</t>
  </si>
  <si>
    <t>240307.14.2</t>
  </si>
  <si>
    <t>rekostrukce krytiny - hlavní</t>
  </si>
  <si>
    <t>{3c663515-e609-4aa8-a8a9-32a6af0ecc17}</t>
  </si>
  <si>
    <t>KRYCÍ LIST SOUPISU PRACÍ</t>
  </si>
  <si>
    <t>Objekt:</t>
  </si>
  <si>
    <t>240307.14.1 - rekostrukce krytiny - přístavba</t>
  </si>
  <si>
    <t>Ladislav Sadílek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</si>
  <si>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</si>
  <si>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</si>
  <si>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</si>
  <si>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</si>
  <si>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</si>
  <si>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9 - Ostatní konstrukce a práce, bourání</t>
  </si>
  <si>
    <t xml:space="preserve">    997 - Doprava suti a vybouraných hmot</t>
  </si>
  <si>
    <t>PSV - Práce a dodávky PSV</t>
  </si>
  <si>
    <t xml:space="preserve">    721 - Zdravotechnika - vnitřní kanalizace</t>
  </si>
  <si>
    <t xml:space="preserve">    741 - Elektroinstalace - silnoproud</t>
  </si>
  <si>
    <t xml:space="preserve">    762 - Konstrukce tesařské</t>
  </si>
  <si>
    <t xml:space="preserve">    764 - Konstrukce klempířské</t>
  </si>
  <si>
    <t xml:space="preserve">    765 - Krytina skládaná</t>
  </si>
  <si>
    <t xml:space="preserve">    766 - Konstrukce truhlářské</t>
  </si>
  <si>
    <t>VRN - Vedlejší rozpočtové náklady</t>
  </si>
  <si>
    <t xml:space="preserve">    VRN3 - Zařízení staveniště</t>
  </si>
  <si>
    <t xml:space="preserve">    VRN5 - Finanční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</si>
  <si>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</si>
  <si>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</si>
  <si>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</si>
  <si>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</si>
  <si>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</si>
  <si>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</si>
  <si>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</si>
  <si>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</si>
  <si>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</si>
  <si>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</si>
  <si>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</si>
  <si>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</si>
  <si>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</si>
  <si>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</si>
  <si>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</si>
  <si>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</si>
  <si>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</t>
  </si>
  <si>
    <t>Ostatní konstrukce a práce, bourání</t>
  </si>
  <si>
    <t>K</t>
  </si>
  <si>
    <t>941211112</t>
  </si>
  <si>
    <t>Montáž lešení řadového rámového lehkého zatížení do 200 kg/m2 š od 0,6 do 0,9 m v přes 10 do 25 m</t>
  </si>
  <si>
    <t>m2</t>
  </si>
  <si>
    <t>CS ÚRS 2025 01</t>
  </si>
  <si>
    <t>4</t>
  </si>
  <si>
    <t>PP</t>
  </si>
  <si>
    <t>Lešení řadové rámové lehké pracovní s podlahami s provozním zatížením tř. 3 do 200 kg/m2 šířky tř. SW06 od 0,6 do 0,9 m výšky přes 10 do 25 m montáž</t>
  </si>
  <si>
    <t>Online PSC</t>
  </si>
  <si>
    <t>https://podminky.urs.cz/item/CS_URS_2025_01/941211112</t>
  </si>
  <si>
    <t>VV</t>
  </si>
  <si>
    <t>částečně stavba lešení na střeše spojovacího krčku</t>
  </si>
  <si>
    <t>((40,55+20,8+20,8)*11,5)+(40,55*9,8)</t>
  </si>
  <si>
    <t>Součet</t>
  </si>
  <si>
    <t>941211212</t>
  </si>
  <si>
    <t>Příplatek k lešení řadovému rámovému lehkému do 200 kg/m2 š od 0,6 do 0,9 m v přes 10 do 25 m za každý den použití</t>
  </si>
  <si>
    <t>Lešení řadové rámové lehké pracovní s podlahami s provozním zatížením tř. 3 do 200 kg/m2 šířky tř. SW06 od 0,6 do 0,9 m výšky přes 10 do 25 m příplatek za každý den použití</t>
  </si>
  <si>
    <t>https://podminky.urs.cz/item/CS_URS_2025_01/941211212</t>
  </si>
  <si>
    <t>1342,115*40 "Přepočtené koeficientem množství</t>
  </si>
  <si>
    <t>3</t>
  </si>
  <si>
    <t>941211812</t>
  </si>
  <si>
    <t>Demontáž lešení řadového rámového lehkého zatížení do 200 kg/m2 š od 0,6 do 0,9 m v přes 10 do 25 m</t>
  </si>
  <si>
    <t>6</t>
  </si>
  <si>
    <t>Lešení řadové rámové lehké pracovní s podlahami s provozním zatížením tř. 3 do 200 kg/m2 šířky tř. SW06 od 0,6 do 0,9 m výšky přes 10 do 25 m demontáž</t>
  </si>
  <si>
    <t>https://podminky.urs.cz/item/CS_URS_2025_01/941211812</t>
  </si>
  <si>
    <t>993111111</t>
  </si>
  <si>
    <t>Dovoz a odvoz lešení řadového do 10 km včetně naložení a složení</t>
  </si>
  <si>
    <t>8</t>
  </si>
  <si>
    <t>Dovoz a odvoz lešení včetně naložení a složení řadového, na vzdálenost do 10 km</t>
  </si>
  <si>
    <t>https://podminky.urs.cz/item/CS_URS_2025_01/993111111</t>
  </si>
  <si>
    <t>997</t>
  </si>
  <si>
    <t>Doprava suti a vybouraných hmot</t>
  </si>
  <si>
    <t>5</t>
  </si>
  <si>
    <t>997006004</t>
  </si>
  <si>
    <t>Pytlování nebezpečného odpadu ze střešních šablon s obsahem azbestu</t>
  </si>
  <si>
    <t>t</t>
  </si>
  <si>
    <t>10</t>
  </si>
  <si>
    <t>Úprava stavebního odpadu pytlování nebezpečného odpadu s obsahem azbestu ze šablon</t>
  </si>
  <si>
    <t>https://podminky.urs.cz/item/CS_URS_2025_01/997006004</t>
  </si>
  <si>
    <t>15,437</t>
  </si>
  <si>
    <t>997013115</t>
  </si>
  <si>
    <t>Vnitrostaveništní doprava suti a vybouraných hmot pro budovy v přes 15 do 18 m</t>
  </si>
  <si>
    <t>Vnitrostaveništní doprava suti a vybouraných hmot vodorovně do 50 m s naložením základní pro budovy a haly výšky přes 15 do 18 m</t>
  </si>
  <si>
    <t>https://podminky.urs.cz/item/CS_URS_2025_01/997013115</t>
  </si>
  <si>
    <t>7</t>
  </si>
  <si>
    <t>997013501</t>
  </si>
  <si>
    <t>Odvoz suti a vybouraných hmot na skládku nebo meziskládku do 1 km se složením</t>
  </si>
  <si>
    <t>14</t>
  </si>
  <si>
    <t>Odvoz suti a vybouraných hmot na skládku nebo meziskládku se složením, na vzdálenost do 1 km</t>
  </si>
  <si>
    <t>https://podminky.urs.cz/item/CS_URS_2025_01/997013501</t>
  </si>
  <si>
    <t>997013509</t>
  </si>
  <si>
    <t>Příplatek k odvozu suti a vybouraných hmot na skládku ZKD 1 km přes 1 km</t>
  </si>
  <si>
    <t>16</t>
  </si>
  <si>
    <t>Odvoz suti a vybouraných hmot na skládku nebo meziskládku se složením, na vzdálenost Příplatek k ceně za každý další započatý 1 km přes 1 km</t>
  </si>
  <si>
    <t>https://podminky.urs.cz/item/CS_URS_2025_01/997013509</t>
  </si>
  <si>
    <t>17,088*25 "Přepočtené koeficientem množství</t>
  </si>
  <si>
    <t>997013631</t>
  </si>
  <si>
    <t>Poplatek za uložení na skládce (skládkovné) stavebního odpadu směsného kód odpadu 17 09 04</t>
  </si>
  <si>
    <t>18</t>
  </si>
  <si>
    <t>Poplatek za uložení stavebního odpadu na skládce (skládkovné) směsného stavebního a demoličního zatříděného do Katalogu odpadů pod kódem 17 09 04</t>
  </si>
  <si>
    <t>https://podminky.urs.cz/item/CS_URS_2025_01/997013631</t>
  </si>
  <si>
    <t>17,088-15,437</t>
  </si>
  <si>
    <t>997013821</t>
  </si>
  <si>
    <t>Poplatek za uložení na skládce (skládkovné) stavebního odpadu s obsahem azbestu kód odpadu 17 06 05</t>
  </si>
  <si>
    <t>20</t>
  </si>
  <si>
    <t>Poplatek za uložení stavebního odpadu na skládce (skládkovné) ze stavebních materiálů obsahujících azbest zatříděných do Katalogu odpadů pod kódem 17 06 05</t>
  </si>
  <si>
    <t>https://podminky.urs.cz/item/CS_URS_2025_01/997013821</t>
  </si>
  <si>
    <t>PSV</t>
  </si>
  <si>
    <t>Práce a dodávky PSV</t>
  </si>
  <si>
    <t>721</t>
  </si>
  <si>
    <t>Zdravotechnika - vnitřní kanalizace</t>
  </si>
  <si>
    <t>11</t>
  </si>
  <si>
    <t>721273153</t>
  </si>
  <si>
    <t>Hlavice ventilační polypropylen PP DN 110</t>
  </si>
  <si>
    <t>kus</t>
  </si>
  <si>
    <t>22</t>
  </si>
  <si>
    <t>Ventilační hlavice z polypropylenu (PP) DN 110</t>
  </si>
  <si>
    <t>https://podminky.urs.cz/item/CS_URS_2025_01/721273153</t>
  </si>
  <si>
    <t>741</t>
  </si>
  <si>
    <t>Elektroinstalace - silnoproud</t>
  </si>
  <si>
    <t>741420001</t>
  </si>
  <si>
    <t>Montáž drát nebo lano hromosvodné svodové D do 10 mm s podpěrou</t>
  </si>
  <si>
    <t>m</t>
  </si>
  <si>
    <t>24</t>
  </si>
  <si>
    <t>Montáž hromosvodného vedení svodových drátů nebo lan s podpěrami, Ø do 10 mm</t>
  </si>
  <si>
    <t>https://podminky.urs.cz/item/CS_URS_2025_01/741420001</t>
  </si>
  <si>
    <t>13</t>
  </si>
  <si>
    <t>M</t>
  </si>
  <si>
    <t>35441072</t>
  </si>
  <si>
    <t>drát D 8mm FeZn pro hromosvod</t>
  </si>
  <si>
    <t>kg</t>
  </si>
  <si>
    <t>32</t>
  </si>
  <si>
    <t>26</t>
  </si>
  <si>
    <t>88,15*0,44 "Přepočtené koeficientem množství</t>
  </si>
  <si>
    <t>35441687</t>
  </si>
  <si>
    <t>podpěra vedení hromosvodu na plechovou krytinu, Cu</t>
  </si>
  <si>
    <t>28</t>
  </si>
  <si>
    <t>15</t>
  </si>
  <si>
    <t>741421833</t>
  </si>
  <si>
    <t>Demontáž drátu nebo lana svodového vedení D přes 8 mm šikmá střecha</t>
  </si>
  <si>
    <t>30</t>
  </si>
  <si>
    <t>Demontáž hromosvodného vedení bez zachování funkčnosti svodových drátů nebo lan na šikmé střeše, průměru přes 8 mm</t>
  </si>
  <si>
    <t>https://podminky.urs.cz/item/CS_URS_2025_01/741421833</t>
  </si>
  <si>
    <t>19,75+64,4+4</t>
  </si>
  <si>
    <t>998741103</t>
  </si>
  <si>
    <t>Přesun hmot tonážní pro silnoproud v objektech v přes 12 do 24 m</t>
  </si>
  <si>
    <t>Přesun hmot pro silnoproud stanovený z hmotnosti přesunovaného materiálu vodorovná dopravní vzdálenost do 50 m základní v objektech výšky přes 12 do 24 m</t>
  </si>
  <si>
    <t>https://podminky.urs.cz/item/CS_URS_2025_01/998741103</t>
  </si>
  <si>
    <t>762</t>
  </si>
  <si>
    <t>Konstrukce tesařské</t>
  </si>
  <si>
    <t>17</t>
  </si>
  <si>
    <t>762083122</t>
  </si>
  <si>
    <t>Impregnace řeziva proti dřevokaznému hmyzu, houbám a plísním máčením třída ohrožení 3 a 4</t>
  </si>
  <si>
    <t>m3</t>
  </si>
  <si>
    <t>2055165965</t>
  </si>
  <si>
    <t>Impregnace řeziva máčením proti dřevokaznému hmyzu, houbám a plísním, třída ohrožení 3 a 4 (dřevo v exteriéru)</t>
  </si>
  <si>
    <t>https://podminky.urs.cz/item/CS_URS_2025_01/762083122</t>
  </si>
  <si>
    <t>impregnace z horní strany, před položením fólie</t>
  </si>
  <si>
    <t>(886,65*0,035)*0,45</t>
  </si>
  <si>
    <t>764</t>
  </si>
  <si>
    <t>Konstrukce klempířské</t>
  </si>
  <si>
    <t>764001114</t>
  </si>
  <si>
    <t>Montáž podkladního plechu rš do 400 mm</t>
  </si>
  <si>
    <t>34</t>
  </si>
  <si>
    <t>Montáž podkladního plechu rozvinuté šířky do 400 mm</t>
  </si>
  <si>
    <t>https://podminky.urs.cz/item/CS_URS_2025_01/764001114</t>
  </si>
  <si>
    <t>(38,55+18,8)*2</t>
  </si>
  <si>
    <t>19</t>
  </si>
  <si>
    <t>55344897</t>
  </si>
  <si>
    <t>plech svitkový z Al tl 0,7mm na výrobu klempířských doplňků</t>
  </si>
  <si>
    <t>36</t>
  </si>
  <si>
    <t>114,7*0,3 "Přepočtené koeficientem množství</t>
  </si>
  <si>
    <t>764001801</t>
  </si>
  <si>
    <t>Demontáž podkladního plechu do suti</t>
  </si>
  <si>
    <t>38</t>
  </si>
  <si>
    <t>Demontáž klempířských konstrukcí podkladního plechu do suti</t>
  </si>
  <si>
    <t>https://podminky.urs.cz/item/CS_URS_2025_01/764001801</t>
  </si>
  <si>
    <t>764001851</t>
  </si>
  <si>
    <t>Demontáž hřebene s větrací mřížkou nebo hřebenovým plechem do suti</t>
  </si>
  <si>
    <t>40</t>
  </si>
  <si>
    <t>Demontáž klempířských konstrukcí oplechování hřebene s větrací mřížkou nebo podkladním plechem do suti</t>
  </si>
  <si>
    <t>https://podminky.urs.cz/item/CS_URS_2025_01/764001851</t>
  </si>
  <si>
    <t>764001871</t>
  </si>
  <si>
    <t>Demontáž nároží s větrací mřížkou nebo nárožním plechem do suti</t>
  </si>
  <si>
    <t>42</t>
  </si>
  <si>
    <t>Demontáž klempířských konstrukcí oplechování nároží s větrací mřížkou nebo podkladním plechem do suti</t>
  </si>
  <si>
    <t>https://podminky.urs.cz/item/CS_URS_2025_01/764001871</t>
  </si>
  <si>
    <t>16,3*4</t>
  </si>
  <si>
    <t>23</t>
  </si>
  <si>
    <t>764001901</t>
  </si>
  <si>
    <t>Napojení klempířských konstrukcí na stávající délky spoje do 0,5 m</t>
  </si>
  <si>
    <t>44</t>
  </si>
  <si>
    <t>Napojení na stávající klempířské konstrukce délky spoje do 0,5 m</t>
  </si>
  <si>
    <t>https://podminky.urs.cz/item/CS_URS_2025_01/764001901</t>
  </si>
  <si>
    <t>svody</t>
  </si>
  <si>
    <t>764001911</t>
  </si>
  <si>
    <t>Napojení klempířských konstrukcí na stávající délky spoje přes 0,5 m</t>
  </si>
  <si>
    <t>46</t>
  </si>
  <si>
    <t>Napojení na stávající klempířské konstrukce délky spoje přes 0,5 m</t>
  </si>
  <si>
    <t>https://podminky.urs.cz/item/CS_URS_2025_01/764001911</t>
  </si>
  <si>
    <t>oplechování komínu</t>
  </si>
  <si>
    <t>3,3*2</t>
  </si>
  <si>
    <t>25</t>
  </si>
  <si>
    <t>764002414</t>
  </si>
  <si>
    <t>Montáž strukturované oddělovací rohože jakékoliv rš</t>
  </si>
  <si>
    <t>48</t>
  </si>
  <si>
    <t>Montáž strukturované oddělovací rohože jakékoli rš</t>
  </si>
  <si>
    <t>https://podminky.urs.cz/item/CS_URS_2025_01/764002414</t>
  </si>
  <si>
    <t>((38,55+19,75)/2)*11,5*2</t>
  </si>
  <si>
    <t>((9,4*11,5)*2)</t>
  </si>
  <si>
    <t>28329223</t>
  </si>
  <si>
    <t>fólie difuzně propustné s nakašírovanou strukturovanou rohoží pod hladkou plechovou krytinu</t>
  </si>
  <si>
    <t>50</t>
  </si>
  <si>
    <t>886,65*1,15 "Přepočtené koeficientem množství</t>
  </si>
  <si>
    <t>27</t>
  </si>
  <si>
    <t>764002835</t>
  </si>
  <si>
    <t>Demontáž sněhového zachytávače kusového do suti</t>
  </si>
  <si>
    <t>52</t>
  </si>
  <si>
    <t>Demontáž klempířských konstrukcí sněhového zachytávače kusového do suti</t>
  </si>
  <si>
    <t>https://podminky.urs.cz/item/CS_URS_2025_01/764002835</t>
  </si>
  <si>
    <t>(18+32)*2</t>
  </si>
  <si>
    <t>764004821</t>
  </si>
  <si>
    <t>Demontáž nástřešního žlabu do suti</t>
  </si>
  <si>
    <t>54</t>
  </si>
  <si>
    <t>Demontáž klempířských konstrukcí žlabu nástřešního do suti</t>
  </si>
  <si>
    <t>https://podminky.urs.cz/item/CS_URS_2025_01/764004821</t>
  </si>
  <si>
    <t>29</t>
  </si>
  <si>
    <t>764101143</t>
  </si>
  <si>
    <t>Montáž krytiny střechy rovné z taškových tabulí sklonu přes 30 do 60°</t>
  </si>
  <si>
    <t>56</t>
  </si>
  <si>
    <t>Montáž krytiny z plechu s úpravou u okapů, prostupů a výčnělků střechy rovné z taškových tabulí, sklon střechy přes 30 do 60°</t>
  </si>
  <si>
    <t>https://podminky.urs.cz/item/CS_URS_2025_01/764101143</t>
  </si>
  <si>
    <t>((38,35+19,75)/2)*11,5*2</t>
  </si>
  <si>
    <t>((9,2*11,5)*2)</t>
  </si>
  <si>
    <t>STJ.KAFSRD</t>
  </si>
  <si>
    <t>Střešní krytina hliníková šíře 510mm, AluFalc</t>
  </si>
  <si>
    <t>58</t>
  </si>
  <si>
    <t>879,75*1,15 "Přepočtené koeficientem množství</t>
  </si>
  <si>
    <t>31</t>
  </si>
  <si>
    <t>764203152</t>
  </si>
  <si>
    <t>Montáž střešního výlezu pro krytinu skládanou nebo plechovou</t>
  </si>
  <si>
    <t>60</t>
  </si>
  <si>
    <t>Montáž oplechování střešních prvků střešního výlezu střechy s krytinou skládanou nebo plechovou</t>
  </si>
  <si>
    <t>https://podminky.urs.cz/item/CS_URS_2025_01/764203152</t>
  </si>
  <si>
    <t>2+6+2+6</t>
  </si>
  <si>
    <t>55341820</t>
  </si>
  <si>
    <t>vikýř univerzální pro profilované krytiny Al 60x60cm</t>
  </si>
  <si>
    <t>62</t>
  </si>
  <si>
    <t>33</t>
  </si>
  <si>
    <t>764221405</t>
  </si>
  <si>
    <t>Oplechování větraného hřebene s větrací mřížkou z Al plechu rš 400 mm</t>
  </si>
  <si>
    <t>64</t>
  </si>
  <si>
    <t>Oplechování střešních prvků z hliníkového plechu hřebene větraného, včetně větrací mřížky rš 400 mm</t>
  </si>
  <si>
    <t>https://podminky.urs.cz/item/CS_URS_2025_01/764221405</t>
  </si>
  <si>
    <t>19,75</t>
  </si>
  <si>
    <t>764221435</t>
  </si>
  <si>
    <t>Oplechování větraného nároží s větrací mřížkou z Al plechu rš 400 mm</t>
  </si>
  <si>
    <t>66</t>
  </si>
  <si>
    <t>Oplechování střešních prvků z hliníkového plechu nároží větraného, včetně větrací mřížky rš 400 mm</t>
  </si>
  <si>
    <t>https://podminky.urs.cz/item/CS_URS_2025_01/764221435</t>
  </si>
  <si>
    <t>35</t>
  </si>
  <si>
    <t>764223456</t>
  </si>
  <si>
    <t>Sněhový zachytávač krytiny z Al plechu průběžný dvoutrubkový</t>
  </si>
  <si>
    <t>68</t>
  </si>
  <si>
    <t>Oplechování střešních prvků z hliníkového plechu sněhový zachytávač průbežný dvoutrubkový</t>
  </si>
  <si>
    <t>https://podminky.urs.cz/item/CS_URS_2025_01/764223456</t>
  </si>
  <si>
    <t>184,6</t>
  </si>
  <si>
    <t>764523407</t>
  </si>
  <si>
    <t>Žlaby nadokapní (nástřešní ) oblého tvaru včetně háků, čel a hrdel z Al plechu rš 670 mm</t>
  </si>
  <si>
    <t>70</t>
  </si>
  <si>
    <t>Žlab nadokapní (nástřešní) z hliníkového plechu oblého tvaru, včetně háků, čel a hrdel rš 670 mm</t>
  </si>
  <si>
    <t>https://podminky.urs.cz/item/CS_URS_2025_01/764523407</t>
  </si>
  <si>
    <t>37</t>
  </si>
  <si>
    <t>764523427</t>
  </si>
  <si>
    <t>Příplatek k cenám nadokapního žlabu za provedení rohu nebo koutu z Al plechu rš 670 mm</t>
  </si>
  <si>
    <t>72</t>
  </si>
  <si>
    <t>Žlab nadokapní (nástřešní) z hliníkového plechu Příplatek k cenám za zvýšenou pracnost při provedení rohu nebo koutu rš 670 mm</t>
  </si>
  <si>
    <t>https://podminky.urs.cz/item/CS_URS_2025_01/764523427</t>
  </si>
  <si>
    <t>998764103</t>
  </si>
  <si>
    <t>Přesun hmot tonážní pro konstrukce klempířské v objektech v přes 12 do 24 m</t>
  </si>
  <si>
    <t>74</t>
  </si>
  <si>
    <t>Přesun hmot pro konstrukce klempířské stanovený z hmotnosti přesunovaného materiálu vodorovná dopravní vzdálenost do 50 m základní v objektech výšky přes 12 do 24 m</t>
  </si>
  <si>
    <t>https://podminky.urs.cz/item/CS_URS_2025_01/998764103</t>
  </si>
  <si>
    <t>765</t>
  </si>
  <si>
    <t>Krytina skládaná</t>
  </si>
  <si>
    <t>39</t>
  </si>
  <si>
    <t>765131803</t>
  </si>
  <si>
    <t>Demontáž azbestocementové skládané krytiny sklonu do 30° do suti</t>
  </si>
  <si>
    <t>76</t>
  </si>
  <si>
    <t>Demontáž azbestocementové krytiny skládané sklonu do 30° do suti</t>
  </si>
  <si>
    <t>https://podminky.urs.cz/item/CS_URS_2025_01/765131803</t>
  </si>
  <si>
    <t>((37,75+19,75)/2)*11,5*2</t>
  </si>
  <si>
    <t>((9*11,5)*2)</t>
  </si>
  <si>
    <t>765131843</t>
  </si>
  <si>
    <t>Příplatek k cenám demontáže skládané azbestocementové krytiny za sklon přes 30°</t>
  </si>
  <si>
    <t>78</t>
  </si>
  <si>
    <t>Demontáž azbestocementové krytiny skládané Příplatek k cenám za sklon přes 30° demontáže krytiny</t>
  </si>
  <si>
    <t>https://podminky.urs.cz/item/CS_URS_2025_01/765131843</t>
  </si>
  <si>
    <t>41</t>
  </si>
  <si>
    <t>765191911</t>
  </si>
  <si>
    <t>Demontáž pojistné hydroizolační fólie kladené ve sklonu přes 30°</t>
  </si>
  <si>
    <t>80</t>
  </si>
  <si>
    <t>https://podminky.urs.cz/item/CS_URS_2025_01/765191911</t>
  </si>
  <si>
    <t>765192811</t>
  </si>
  <si>
    <t>Demontáž střešního výlezu jakékoliv plochy</t>
  </si>
  <si>
    <t>82</t>
  </si>
  <si>
    <t>https://podminky.urs.cz/item/CS_URS_2025_01/765192811</t>
  </si>
  <si>
    <t>2+7+2+6</t>
  </si>
  <si>
    <t>43</t>
  </si>
  <si>
    <t>998765103</t>
  </si>
  <si>
    <t>Přesun hmot tonážní pro krytiny skládané v objektech v přes 12 do 24 m</t>
  </si>
  <si>
    <t>84</t>
  </si>
  <si>
    <t>Přesun hmot pro krytiny skládané stanovený z hmotnosti přesunovaného materiálu vodorovná dopravní vzdálenost do 50 m základní na objektech výšky přes 12 do 24 m</t>
  </si>
  <si>
    <t>https://podminky.urs.cz/item/CS_URS_2025_01/998765103</t>
  </si>
  <si>
    <t>766</t>
  </si>
  <si>
    <t>Konstrukce truhlářské</t>
  </si>
  <si>
    <t>766671021</t>
  </si>
  <si>
    <t>Montáž střešního okna do krytiny tvarované 55 x 78 cm</t>
  </si>
  <si>
    <t>86</t>
  </si>
  <si>
    <t>Montáž střešních oken dřevěných nebo plastových kyvných, výklopných/kyvných s okenním rámem a lemováním, s plisovaným límcem, s napojením na krytinu do krytiny tvarované, rozměru 55 x 78 cm</t>
  </si>
  <si>
    <t>https://podminky.urs.cz/item/CS_URS_2025_01/766671021</t>
  </si>
  <si>
    <t>45</t>
  </si>
  <si>
    <t>611408-R</t>
  </si>
  <si>
    <t>střešní výlez typový výklopný do boku, izolační dvojsklo 55x78cm, Al oplechování</t>
  </si>
  <si>
    <t>88</t>
  </si>
  <si>
    <t>61124150</t>
  </si>
  <si>
    <t>lemování střešních oken na profilované krytiny 55x78cm</t>
  </si>
  <si>
    <t>90</t>
  </si>
  <si>
    <t>47</t>
  </si>
  <si>
    <t>998766103</t>
  </si>
  <si>
    <t>Přesun hmot tonážní pro kce truhlářské v objektech v přes 12 do 24 m</t>
  </si>
  <si>
    <t>92</t>
  </si>
  <si>
    <t>Přesun hmot pro konstrukce truhlářské stanovený z hmotnosti přesunovaného materiálu vodorovná dopravní vzdálenost do 50 m základní v objektech výšky přes 12 do 24 m</t>
  </si>
  <si>
    <t>https://podminky.urs.cz/item/CS_URS_2025_01/998766103</t>
  </si>
  <si>
    <t>VRN</t>
  </si>
  <si>
    <t>Vedlejší rozpočtové náklady</t>
  </si>
  <si>
    <t>VRN3</t>
  </si>
  <si>
    <t>Zařízení staveniště</t>
  </si>
  <si>
    <t>030001000</t>
  </si>
  <si>
    <t>Zařízení staveniště, čištění přístupových cest a komunikací, BOZP, úklid staveniště apod.</t>
  </si>
  <si>
    <t>sou</t>
  </si>
  <si>
    <t>94</t>
  </si>
  <si>
    <t>https://podminky.urs.cz/item/CS_URS_2025_01/030001000</t>
  </si>
  <si>
    <t>VRN5</t>
  </si>
  <si>
    <t>Finanční náklady</t>
  </si>
  <si>
    <t>49</t>
  </si>
  <si>
    <t>052002000</t>
  </si>
  <si>
    <t>Finanční rezerva - výměna poškozeného bednění střechy</t>
  </si>
  <si>
    <t>1231400307</t>
  </si>
  <si>
    <t>https://podminky.urs.cz/item/CS_URS_2025_01/052002000</t>
  </si>
  <si>
    <t>- vyřezání poškozeného bednění</t>
  </si>
  <si>
    <t>- zpětný záklop plného bednění z prken vč. impregnace</t>
  </si>
  <si>
    <t>- odhad množství</t>
  </si>
  <si>
    <t>50,0</t>
  </si>
  <si>
    <t>240307.14.2 - rekostrukce krytiny - hlavní</t>
  </si>
  <si>
    <t xml:space="preserve">    783 - Dokončovací práce - nátěry</t>
  </si>
  <si>
    <t>((87,7+(1,4*2)+(22*2))*13,9)+((87,7+(6,9*2))*11,5)</t>
  </si>
  <si>
    <t>24,082</t>
  </si>
  <si>
    <t>25,278*25 "Přepočtené koeficientem množství</t>
  </si>
  <si>
    <t>25,278-24,082</t>
  </si>
  <si>
    <t>předběžný odhad</t>
  </si>
  <si>
    <t>(7,35*2)+(11,01*8)+72,65+(7*4)+8</t>
  </si>
  <si>
    <t>211,43*0,44 "Přepočtené koeficientem množství</t>
  </si>
  <si>
    <t>-1614201418</t>
  </si>
  <si>
    <t>(1354,467*0,035)*0,45</t>
  </si>
  <si>
    <t>764001821</t>
  </si>
  <si>
    <t>Demontáž krytiny ze svitků nebo tabulí do suti</t>
  </si>
  <si>
    <t>-1821178273</t>
  </si>
  <si>
    <t>Demontáž klempířských konstrukcí krytiny ze svitků nebo tabulí do suti</t>
  </si>
  <si>
    <t>https://podminky.urs.cz/item/CS_URS_2025_01/764001821</t>
  </si>
  <si>
    <t>demontáž oplechování volských ok</t>
  </si>
  <si>
    <t>4*3,0</t>
  </si>
  <si>
    <t>(7,35*2)+72,65</t>
  </si>
  <si>
    <t>11,7*8</t>
  </si>
  <si>
    <t>764001891</t>
  </si>
  <si>
    <t>Demontáž úžlabí do suti</t>
  </si>
  <si>
    <t>Demontáž klempířských konstrukcí oplechování úžlabí do suti</t>
  </si>
  <si>
    <t>https://podminky.urs.cz/item/CS_URS_2025_01/764001891</t>
  </si>
  <si>
    <t>10,3*4</t>
  </si>
  <si>
    <t>((5,775*7,735)*4)+((18,9+7,35)/2*7,735*4)-(3,4*6,8*2)+(6,8*61,5*2)-(16,75*2)+(3,45*3,15*1,2)</t>
  </si>
  <si>
    <t>1354,467*1,15 "Přepočtené koeficientem množství</t>
  </si>
  <si>
    <t>764002841</t>
  </si>
  <si>
    <t>Demontáž oplechování horních ploch zdí a nadezdívek do suti</t>
  </si>
  <si>
    <t>Demontáž klempířských konstrukcí oplechování horních ploch zdí a nadezdívek do suti</t>
  </si>
  <si>
    <t>https://podminky.urs.cz/item/CS_URS_2025_01/764002841</t>
  </si>
  <si>
    <t>dělící zdi</t>
  </si>
  <si>
    <t>6,8*4</t>
  </si>
  <si>
    <t>764121405</t>
  </si>
  <si>
    <t>Krytina střechy rovné drážkováním ze svitků z Al plechu rš 500 mm sklonu přes 60°</t>
  </si>
  <si>
    <t>1394799427</t>
  </si>
  <si>
    <t>Krytina z hliníkového plechu s úpravou u okapů, prostupů a výčnělků střechy rovné drážkováním ze svitků rš 500 mm, sklon střechy přes 60°</t>
  </si>
  <si>
    <t>https://podminky.urs.cz/item/CS_URS_2025_01/764121405</t>
  </si>
  <si>
    <t>oplechování volských ok</t>
  </si>
  <si>
    <t>764221467</t>
  </si>
  <si>
    <t>Oplechování úžlabí z Al plechu rš 670 mm</t>
  </si>
  <si>
    <t>Oplechování střešních prvků z hliníkového plechu úžlabí rš 670 mm</t>
  </si>
  <si>
    <t>https://podminky.urs.cz/item/CS_URS_2025_01/764221467</t>
  </si>
  <si>
    <t>404,0</t>
  </si>
  <si>
    <t>764224406</t>
  </si>
  <si>
    <t>Oplechování horních ploch a nadezdívek (atik) bez rohů z Al plechu mechanicky kotvené rš 500 mm</t>
  </si>
  <si>
    <t>-1693928001</t>
  </si>
  <si>
    <t>Oplechování horních ploch zdí a nadezdívek (atik) z hliníkového plechu mechanicky kotvené rš 500 mm</t>
  </si>
  <si>
    <t>https://podminky.urs.cz/item/CS_URS_2025_01/764224406</t>
  </si>
  <si>
    <t>((5,775*7,735)*4)+((18,9+7,35)/2*7,735*4)-(3,4*6,8*2)+(6,8*61,5*2)-(16,75*2)</t>
  </si>
  <si>
    <t>783</t>
  </si>
  <si>
    <t>Dokončovací práce - nátěry</t>
  </si>
  <si>
    <t>783401401</t>
  </si>
  <si>
    <t>Ometení klempířských konstrukcí před provedením nátěru</t>
  </si>
  <si>
    <t>Příprava podkladu klempířských konstrukcí před provedením nátěru ometením</t>
  </si>
  <si>
    <t>https://podminky.urs.cz/item/CS_URS_2025_01/783401401</t>
  </si>
  <si>
    <t>783406809</t>
  </si>
  <si>
    <t>Odstranění nátěrů z klempířských konstrukcí okartáčováním</t>
  </si>
  <si>
    <t>https://podminky.urs.cz/item/CS_URS_2025_01/783406809</t>
  </si>
  <si>
    <t>podkladní plechy a žlaby</t>
  </si>
  <si>
    <t>((12,65*4)+(20*2)+(1,95*2)+(61,5*2)+(6,9*2)+9,75)*1,25</t>
  </si>
  <si>
    <t>falcovaná střecha</t>
  </si>
  <si>
    <t>16,75*4,9</t>
  </si>
  <si>
    <t>783414201</t>
  </si>
  <si>
    <t>Základní antikorozní jednonásobný syntetický nátěr klempířských konstrukcí</t>
  </si>
  <si>
    <t>Základní antikorozní nátěr klempířských konstrukcí jednonásobný syntetický standardní</t>
  </si>
  <si>
    <t>https://podminky.urs.cz/item/CS_URS_2025_01/783414201</t>
  </si>
  <si>
    <t>783415101</t>
  </si>
  <si>
    <t>Mezinátěr syntetický jednonásobný mezinátěr klempířských konstrukcí</t>
  </si>
  <si>
    <t>Mezinátěr klempířských konstrukcí jednonásobný syntetický standardní</t>
  </si>
  <si>
    <t>https://podminky.urs.cz/item/CS_URS_2025_01/783415101</t>
  </si>
  <si>
    <t>783417101</t>
  </si>
  <si>
    <t>Krycí jednonásobný syntetický nátěr klempířských konstrukcí</t>
  </si>
  <si>
    <t>Krycí nátěr (email) klempířských konstrukcí jednonásobný syntetický standardní</t>
  </si>
  <si>
    <t>https://podminky.urs.cz/item/CS_URS_2025_01/783417101</t>
  </si>
  <si>
    <t>70,0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</si>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</sst>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1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1" fillId="4" borderId="9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5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5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166" fontId="28" fillId="0" borderId="21" xfId="0" applyNumberFormat="1" applyFont="1" applyBorder="1" applyAlignment="1">
      <alignment vertical="center"/>
    </xf>
    <xf numFmtId="4" fontId="28" fillId="0" borderId="22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4" fontId="23" fillId="0" borderId="0" xfId="0" applyNumberFormat="1" applyFont="1"/>
    <xf numFmtId="166" fontId="31" fillId="0" borderId="13" xfId="0" applyNumberFormat="1" applyFont="1" applyBorder="1"/>
    <xf numFmtId="166" fontId="31" fillId="0" borderId="14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3" xfId="0" applyFont="1" applyBorder="1" applyAlignment="1">
      <alignment horizontal="center" vertical="center"/>
    </xf>
    <xf numFmtId="49" fontId="21" fillId="0" borderId="23" xfId="0" applyNumberFormat="1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center" vertical="center" wrapText="1"/>
    </xf>
    <xf numFmtId="167" fontId="21" fillId="0" borderId="23" xfId="0" applyNumberFormat="1" applyFont="1" applyBorder="1" applyAlignment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6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37" fillId="0" borderId="23" xfId="0" applyFont="1" applyBorder="1" applyAlignment="1">
      <alignment horizontal="center" vertical="center"/>
    </xf>
    <xf numFmtId="49" fontId="37" fillId="0" borderId="23" xfId="0" applyNumberFormat="1" applyFont="1" applyBorder="1" applyAlignment="1">
      <alignment horizontal="left" vertical="center" wrapText="1"/>
    </xf>
    <xf numFmtId="0" fontId="37" fillId="0" borderId="23" xfId="0" applyFont="1" applyBorder="1" applyAlignment="1">
      <alignment horizontal="left" vertical="center" wrapText="1"/>
    </xf>
    <xf numFmtId="0" fontId="37" fillId="0" borderId="23" xfId="0" applyFont="1" applyBorder="1" applyAlignment="1">
      <alignment horizontal="center" vertical="center" wrapText="1"/>
    </xf>
    <xf numFmtId="167" fontId="37" fillId="0" borderId="23" xfId="0" applyNumberFormat="1" applyFont="1" applyBorder="1" applyAlignment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48" fillId="0" borderId="27" xfId="0" applyFont="1" applyBorder="1" applyAlignment="1">
      <alignment horizontal="left" vertical="center"/>
    </xf>
    <xf numFmtId="0" fontId="49" fillId="0" borderId="1" xfId="0" applyFont="1" applyBorder="1" applyAlignment="1">
      <alignment vertical="top"/>
    </xf>
    <xf numFmtId="0" fontId="49" fillId="0" borderId="1" xfId="0" applyFont="1" applyBorder="1" applyAlignment="1">
      <alignment horizontal="left" vertical="center"/>
    </xf>
    <xf numFmtId="0" fontId="49" fillId="0" borderId="1" xfId="0" applyFont="1" applyBorder="1" applyAlignment="1">
      <alignment horizontal="center" vertical="center"/>
    </xf>
    <xf numFmtId="49" fontId="49" fillId="0" borderId="1" xfId="0" applyNumberFormat="1" applyFont="1" applyBorder="1" applyAlignment="1">
      <alignment horizontal="left" vertical="center"/>
    </xf>
    <xf numFmtId="0" fontId="48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left" vertical="center"/>
    </xf>
    <xf numFmtId="0" fontId="21" fillId="4" borderId="8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2" fillId="0" borderId="1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wrapText="1"/>
    </xf>
    <xf numFmtId="0" fontId="40" fillId="0" borderId="1" xfId="0" applyFont="1" applyBorder="1" applyAlignment="1">
      <alignment horizontal="center" vertical="center" wrapText="1"/>
    </xf>
    <xf numFmtId="49" fontId="42" fillId="0" borderId="1" xfId="0" applyNumberFormat="1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/>
    </xf>
    <xf numFmtId="0" fontId="41" fillId="0" borderId="29" xfId="0" applyFont="1" applyBorder="1" applyAlignment="1">
      <alignment horizontal="left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5_01/741421833" TargetMode="External"/><Relationship Id="rId18" Type="http://schemas.openxmlformats.org/officeDocument/2006/relationships/hyperlink" Target="https://podminky.urs.cz/item/CS_URS_2025_01/764001851" TargetMode="External"/><Relationship Id="rId26" Type="http://schemas.openxmlformats.org/officeDocument/2006/relationships/hyperlink" Target="https://podminky.urs.cz/item/CS_URS_2025_01/764203152" TargetMode="External"/><Relationship Id="rId39" Type="http://schemas.openxmlformats.org/officeDocument/2006/relationships/hyperlink" Target="https://podminky.urs.cz/item/CS_URS_2025_01/998766103" TargetMode="External"/><Relationship Id="rId21" Type="http://schemas.openxmlformats.org/officeDocument/2006/relationships/hyperlink" Target="https://podminky.urs.cz/item/CS_URS_2025_01/764001911" TargetMode="External"/><Relationship Id="rId34" Type="http://schemas.openxmlformats.org/officeDocument/2006/relationships/hyperlink" Target="https://podminky.urs.cz/item/CS_URS_2025_01/765131843" TargetMode="External"/><Relationship Id="rId42" Type="http://schemas.openxmlformats.org/officeDocument/2006/relationships/drawing" Target="../drawings/drawing2.xml"/><Relationship Id="rId7" Type="http://schemas.openxmlformats.org/officeDocument/2006/relationships/hyperlink" Target="https://podminky.urs.cz/item/CS_URS_2025_01/997013501" TargetMode="External"/><Relationship Id="rId2" Type="http://schemas.openxmlformats.org/officeDocument/2006/relationships/hyperlink" Target="https://podminky.urs.cz/item/CS_URS_2025_01/941211212" TargetMode="External"/><Relationship Id="rId16" Type="http://schemas.openxmlformats.org/officeDocument/2006/relationships/hyperlink" Target="https://podminky.urs.cz/item/CS_URS_2025_01/764001114" TargetMode="External"/><Relationship Id="rId20" Type="http://schemas.openxmlformats.org/officeDocument/2006/relationships/hyperlink" Target="https://podminky.urs.cz/item/CS_URS_2025_01/764001901" TargetMode="External"/><Relationship Id="rId29" Type="http://schemas.openxmlformats.org/officeDocument/2006/relationships/hyperlink" Target="https://podminky.urs.cz/item/CS_URS_2025_01/764223456" TargetMode="External"/><Relationship Id="rId41" Type="http://schemas.openxmlformats.org/officeDocument/2006/relationships/hyperlink" Target="https://podminky.urs.cz/item/CS_URS_2025_01/052002000" TargetMode="External"/><Relationship Id="rId1" Type="http://schemas.openxmlformats.org/officeDocument/2006/relationships/hyperlink" Target="https://podminky.urs.cz/item/CS_URS_2025_01/941211112" TargetMode="External"/><Relationship Id="rId6" Type="http://schemas.openxmlformats.org/officeDocument/2006/relationships/hyperlink" Target="https://podminky.urs.cz/item/CS_URS_2025_01/997013115" TargetMode="External"/><Relationship Id="rId11" Type="http://schemas.openxmlformats.org/officeDocument/2006/relationships/hyperlink" Target="https://podminky.urs.cz/item/CS_URS_2025_01/721273153" TargetMode="External"/><Relationship Id="rId24" Type="http://schemas.openxmlformats.org/officeDocument/2006/relationships/hyperlink" Target="https://podminky.urs.cz/item/CS_URS_2025_01/764004821" TargetMode="External"/><Relationship Id="rId32" Type="http://schemas.openxmlformats.org/officeDocument/2006/relationships/hyperlink" Target="https://podminky.urs.cz/item/CS_URS_2025_01/998764103" TargetMode="External"/><Relationship Id="rId37" Type="http://schemas.openxmlformats.org/officeDocument/2006/relationships/hyperlink" Target="https://podminky.urs.cz/item/CS_URS_2025_01/998765103" TargetMode="External"/><Relationship Id="rId40" Type="http://schemas.openxmlformats.org/officeDocument/2006/relationships/hyperlink" Target="https://podminky.urs.cz/item/CS_URS_2025_01/030001000" TargetMode="External"/><Relationship Id="rId5" Type="http://schemas.openxmlformats.org/officeDocument/2006/relationships/hyperlink" Target="https://podminky.urs.cz/item/CS_URS_2025_01/997006004" TargetMode="External"/><Relationship Id="rId15" Type="http://schemas.openxmlformats.org/officeDocument/2006/relationships/hyperlink" Target="https://podminky.urs.cz/item/CS_URS_2025_01/762083122" TargetMode="External"/><Relationship Id="rId23" Type="http://schemas.openxmlformats.org/officeDocument/2006/relationships/hyperlink" Target="https://podminky.urs.cz/item/CS_URS_2025_01/764002835" TargetMode="External"/><Relationship Id="rId28" Type="http://schemas.openxmlformats.org/officeDocument/2006/relationships/hyperlink" Target="https://podminky.urs.cz/item/CS_URS_2025_01/764221435" TargetMode="External"/><Relationship Id="rId36" Type="http://schemas.openxmlformats.org/officeDocument/2006/relationships/hyperlink" Target="https://podminky.urs.cz/item/CS_URS_2025_01/765192811" TargetMode="External"/><Relationship Id="rId10" Type="http://schemas.openxmlformats.org/officeDocument/2006/relationships/hyperlink" Target="https://podminky.urs.cz/item/CS_URS_2025_01/997013821" TargetMode="External"/><Relationship Id="rId19" Type="http://schemas.openxmlformats.org/officeDocument/2006/relationships/hyperlink" Target="https://podminky.urs.cz/item/CS_URS_2025_01/764001871" TargetMode="External"/><Relationship Id="rId31" Type="http://schemas.openxmlformats.org/officeDocument/2006/relationships/hyperlink" Target="https://podminky.urs.cz/item/CS_URS_2025_01/764523427" TargetMode="External"/><Relationship Id="rId4" Type="http://schemas.openxmlformats.org/officeDocument/2006/relationships/hyperlink" Target="https://podminky.urs.cz/item/CS_URS_2025_01/993111111" TargetMode="External"/><Relationship Id="rId9" Type="http://schemas.openxmlformats.org/officeDocument/2006/relationships/hyperlink" Target="https://podminky.urs.cz/item/CS_URS_2025_01/997013631" TargetMode="External"/><Relationship Id="rId14" Type="http://schemas.openxmlformats.org/officeDocument/2006/relationships/hyperlink" Target="https://podminky.urs.cz/item/CS_URS_2025_01/998741103" TargetMode="External"/><Relationship Id="rId22" Type="http://schemas.openxmlformats.org/officeDocument/2006/relationships/hyperlink" Target="https://podminky.urs.cz/item/CS_URS_2025_01/764002414" TargetMode="External"/><Relationship Id="rId27" Type="http://schemas.openxmlformats.org/officeDocument/2006/relationships/hyperlink" Target="https://podminky.urs.cz/item/CS_URS_2025_01/764221405" TargetMode="External"/><Relationship Id="rId30" Type="http://schemas.openxmlformats.org/officeDocument/2006/relationships/hyperlink" Target="https://podminky.urs.cz/item/CS_URS_2025_01/764523407" TargetMode="External"/><Relationship Id="rId35" Type="http://schemas.openxmlformats.org/officeDocument/2006/relationships/hyperlink" Target="https://podminky.urs.cz/item/CS_URS_2025_01/765191911" TargetMode="External"/><Relationship Id="rId8" Type="http://schemas.openxmlformats.org/officeDocument/2006/relationships/hyperlink" Target="https://podminky.urs.cz/item/CS_URS_2025_01/997013509" TargetMode="External"/><Relationship Id="rId3" Type="http://schemas.openxmlformats.org/officeDocument/2006/relationships/hyperlink" Target="https://podminky.urs.cz/item/CS_URS_2025_01/941211812" TargetMode="External"/><Relationship Id="rId12" Type="http://schemas.openxmlformats.org/officeDocument/2006/relationships/hyperlink" Target="https://podminky.urs.cz/item/CS_URS_2025_01/741420001" TargetMode="External"/><Relationship Id="rId17" Type="http://schemas.openxmlformats.org/officeDocument/2006/relationships/hyperlink" Target="https://podminky.urs.cz/item/CS_URS_2025_01/764001801" TargetMode="External"/><Relationship Id="rId25" Type="http://schemas.openxmlformats.org/officeDocument/2006/relationships/hyperlink" Target="https://podminky.urs.cz/item/CS_URS_2025_01/764101143" TargetMode="External"/><Relationship Id="rId33" Type="http://schemas.openxmlformats.org/officeDocument/2006/relationships/hyperlink" Target="https://podminky.urs.cz/item/CS_URS_2025_01/765131803" TargetMode="External"/><Relationship Id="rId38" Type="http://schemas.openxmlformats.org/officeDocument/2006/relationships/hyperlink" Target="https://podminky.urs.cz/item/CS_URS_2025_01/766671021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5_01/741421833" TargetMode="External"/><Relationship Id="rId18" Type="http://schemas.openxmlformats.org/officeDocument/2006/relationships/hyperlink" Target="https://podminky.urs.cz/item/CS_URS_2025_01/764001871" TargetMode="External"/><Relationship Id="rId26" Type="http://schemas.openxmlformats.org/officeDocument/2006/relationships/hyperlink" Target="https://podminky.urs.cz/item/CS_URS_2025_01/764221435" TargetMode="External"/><Relationship Id="rId39" Type="http://schemas.openxmlformats.org/officeDocument/2006/relationships/hyperlink" Target="https://podminky.urs.cz/item/CS_URS_2025_01/783415101" TargetMode="External"/><Relationship Id="rId21" Type="http://schemas.openxmlformats.org/officeDocument/2006/relationships/hyperlink" Target="https://podminky.urs.cz/item/CS_URS_2025_01/764002841" TargetMode="External"/><Relationship Id="rId34" Type="http://schemas.openxmlformats.org/officeDocument/2006/relationships/hyperlink" Target="https://podminky.urs.cz/item/CS_URS_2025_01/765192811" TargetMode="External"/><Relationship Id="rId42" Type="http://schemas.openxmlformats.org/officeDocument/2006/relationships/hyperlink" Target="https://podminky.urs.cz/item/CS_URS_2025_01/052002000" TargetMode="External"/><Relationship Id="rId7" Type="http://schemas.openxmlformats.org/officeDocument/2006/relationships/hyperlink" Target="https://podminky.urs.cz/item/CS_URS_2025_01/997013501" TargetMode="External"/><Relationship Id="rId2" Type="http://schemas.openxmlformats.org/officeDocument/2006/relationships/hyperlink" Target="https://podminky.urs.cz/item/CS_URS_2025_01/941211212" TargetMode="External"/><Relationship Id="rId16" Type="http://schemas.openxmlformats.org/officeDocument/2006/relationships/hyperlink" Target="https://podminky.urs.cz/item/CS_URS_2025_01/764001821" TargetMode="External"/><Relationship Id="rId20" Type="http://schemas.openxmlformats.org/officeDocument/2006/relationships/hyperlink" Target="https://podminky.urs.cz/item/CS_URS_2025_01/764002414" TargetMode="External"/><Relationship Id="rId29" Type="http://schemas.openxmlformats.org/officeDocument/2006/relationships/hyperlink" Target="https://podminky.urs.cz/item/CS_URS_2025_01/764224406" TargetMode="External"/><Relationship Id="rId41" Type="http://schemas.openxmlformats.org/officeDocument/2006/relationships/hyperlink" Target="https://podminky.urs.cz/item/CS_URS_2025_01/030001000" TargetMode="External"/><Relationship Id="rId1" Type="http://schemas.openxmlformats.org/officeDocument/2006/relationships/hyperlink" Target="https://podminky.urs.cz/item/CS_URS_2025_01/941211112" TargetMode="External"/><Relationship Id="rId6" Type="http://schemas.openxmlformats.org/officeDocument/2006/relationships/hyperlink" Target="https://podminky.urs.cz/item/CS_URS_2025_01/997013115" TargetMode="External"/><Relationship Id="rId11" Type="http://schemas.openxmlformats.org/officeDocument/2006/relationships/hyperlink" Target="https://podminky.urs.cz/item/CS_URS_2025_01/721273153" TargetMode="External"/><Relationship Id="rId24" Type="http://schemas.openxmlformats.org/officeDocument/2006/relationships/hyperlink" Target="https://podminky.urs.cz/item/CS_URS_2025_01/764203152" TargetMode="External"/><Relationship Id="rId32" Type="http://schemas.openxmlformats.org/officeDocument/2006/relationships/hyperlink" Target="https://podminky.urs.cz/item/CS_URS_2025_01/765131843" TargetMode="External"/><Relationship Id="rId37" Type="http://schemas.openxmlformats.org/officeDocument/2006/relationships/hyperlink" Target="https://podminky.urs.cz/item/CS_URS_2025_01/783406809" TargetMode="External"/><Relationship Id="rId40" Type="http://schemas.openxmlformats.org/officeDocument/2006/relationships/hyperlink" Target="https://podminky.urs.cz/item/CS_URS_2025_01/783417101" TargetMode="External"/><Relationship Id="rId5" Type="http://schemas.openxmlformats.org/officeDocument/2006/relationships/hyperlink" Target="https://podminky.urs.cz/item/CS_URS_2025_01/997006004" TargetMode="External"/><Relationship Id="rId15" Type="http://schemas.openxmlformats.org/officeDocument/2006/relationships/hyperlink" Target="https://podminky.urs.cz/item/CS_URS_2025_01/762083122" TargetMode="External"/><Relationship Id="rId23" Type="http://schemas.openxmlformats.org/officeDocument/2006/relationships/hyperlink" Target="https://podminky.urs.cz/item/CS_URS_2025_01/764121405" TargetMode="External"/><Relationship Id="rId28" Type="http://schemas.openxmlformats.org/officeDocument/2006/relationships/hyperlink" Target="https://podminky.urs.cz/item/CS_URS_2025_01/764223456" TargetMode="External"/><Relationship Id="rId36" Type="http://schemas.openxmlformats.org/officeDocument/2006/relationships/hyperlink" Target="https://podminky.urs.cz/item/CS_URS_2025_01/783401401" TargetMode="External"/><Relationship Id="rId10" Type="http://schemas.openxmlformats.org/officeDocument/2006/relationships/hyperlink" Target="https://podminky.urs.cz/item/CS_URS_2025_01/997013821" TargetMode="External"/><Relationship Id="rId19" Type="http://schemas.openxmlformats.org/officeDocument/2006/relationships/hyperlink" Target="https://podminky.urs.cz/item/CS_URS_2025_01/764001891" TargetMode="External"/><Relationship Id="rId31" Type="http://schemas.openxmlformats.org/officeDocument/2006/relationships/hyperlink" Target="https://podminky.urs.cz/item/CS_URS_2025_01/765131803" TargetMode="External"/><Relationship Id="rId4" Type="http://schemas.openxmlformats.org/officeDocument/2006/relationships/hyperlink" Target="https://podminky.urs.cz/item/CS_URS_2025_01/993111111" TargetMode="External"/><Relationship Id="rId9" Type="http://schemas.openxmlformats.org/officeDocument/2006/relationships/hyperlink" Target="https://podminky.urs.cz/item/CS_URS_2025_01/997013631" TargetMode="External"/><Relationship Id="rId14" Type="http://schemas.openxmlformats.org/officeDocument/2006/relationships/hyperlink" Target="https://podminky.urs.cz/item/CS_URS_2025_01/998741103" TargetMode="External"/><Relationship Id="rId22" Type="http://schemas.openxmlformats.org/officeDocument/2006/relationships/hyperlink" Target="https://podminky.urs.cz/item/CS_URS_2025_01/764101143" TargetMode="External"/><Relationship Id="rId27" Type="http://schemas.openxmlformats.org/officeDocument/2006/relationships/hyperlink" Target="https://podminky.urs.cz/item/CS_URS_2025_01/764221467" TargetMode="External"/><Relationship Id="rId30" Type="http://schemas.openxmlformats.org/officeDocument/2006/relationships/hyperlink" Target="https://podminky.urs.cz/item/CS_URS_2025_01/998764103" TargetMode="External"/><Relationship Id="rId35" Type="http://schemas.openxmlformats.org/officeDocument/2006/relationships/hyperlink" Target="https://podminky.urs.cz/item/CS_URS_2025_01/998765103" TargetMode="External"/><Relationship Id="rId43" Type="http://schemas.openxmlformats.org/officeDocument/2006/relationships/drawing" Target="../drawings/drawing3.xml"/><Relationship Id="rId8" Type="http://schemas.openxmlformats.org/officeDocument/2006/relationships/hyperlink" Target="https://podminky.urs.cz/item/CS_URS_2025_01/997013509" TargetMode="External"/><Relationship Id="rId3" Type="http://schemas.openxmlformats.org/officeDocument/2006/relationships/hyperlink" Target="https://podminky.urs.cz/item/CS_URS_2025_01/941211812" TargetMode="External"/><Relationship Id="rId12" Type="http://schemas.openxmlformats.org/officeDocument/2006/relationships/hyperlink" Target="https://podminky.urs.cz/item/CS_URS_2025_01/741420001" TargetMode="External"/><Relationship Id="rId17" Type="http://schemas.openxmlformats.org/officeDocument/2006/relationships/hyperlink" Target="https://podminky.urs.cz/item/CS_URS_2025_01/764001851" TargetMode="External"/><Relationship Id="rId25" Type="http://schemas.openxmlformats.org/officeDocument/2006/relationships/hyperlink" Target="https://podminky.urs.cz/item/CS_URS_2025_01/764221405" TargetMode="External"/><Relationship Id="rId33" Type="http://schemas.openxmlformats.org/officeDocument/2006/relationships/hyperlink" Target="https://podminky.urs.cz/item/CS_URS_2025_01/765191911" TargetMode="External"/><Relationship Id="rId38" Type="http://schemas.openxmlformats.org/officeDocument/2006/relationships/hyperlink" Target="https://podminky.urs.cz/item/CS_URS_2025_01/78341420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8"/>
  <sheetViews>
    <sheetView showGridLines="0" topLeftCell="A15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50000000000003" customHeight="1">
      <c r="AR2" s="268"/>
      <c r="AS2" s="268"/>
      <c r="AT2" s="268"/>
      <c r="AU2" s="268"/>
      <c r="AV2" s="268"/>
      <c r="AW2" s="268"/>
      <c r="AX2" s="268"/>
      <c r="AY2" s="268"/>
      <c r="AZ2" s="268"/>
      <c r="BA2" s="268"/>
      <c r="BB2" s="268"/>
      <c r="BC2" s="268"/>
      <c r="BD2" s="268"/>
      <c r="BE2" s="268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5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>
      <c r="B5" s="20"/>
      <c r="D5" s="24" t="s">
        <v>13</v>
      </c>
      <c r="K5" s="267" t="s">
        <v>14</v>
      </c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8"/>
      <c r="AK5" s="268"/>
      <c r="AL5" s="268"/>
      <c r="AM5" s="268"/>
      <c r="AN5" s="268"/>
      <c r="AO5" s="268"/>
      <c r="AR5" s="20"/>
      <c r="BE5" s="264" t="s">
        <v>15</v>
      </c>
      <c r="BS5" s="17" t="s">
        <v>6</v>
      </c>
    </row>
    <row r="6" spans="1:74" ht="36.950000000000003" customHeight="1">
      <c r="B6" s="20"/>
      <c r="D6" s="26" t="s">
        <v>16</v>
      </c>
      <c r="K6" s="269" t="s">
        <v>17</v>
      </c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K6" s="268"/>
      <c r="AL6" s="268"/>
      <c r="AM6" s="268"/>
      <c r="AN6" s="268"/>
      <c r="AO6" s="268"/>
      <c r="AR6" s="20"/>
      <c r="BE6" s="265"/>
      <c r="BS6" s="17" t="s">
        <v>6</v>
      </c>
    </row>
    <row r="7" spans="1:74" ht="12" customHeight="1">
      <c r="B7" s="20"/>
      <c r="D7" s="27" t="s">
        <v>18</v>
      </c>
      <c r="K7" s="25" t="s">
        <v>19</v>
      </c>
      <c r="AK7" s="27" t="s">
        <v>20</v>
      </c>
      <c r="AN7" s="25" t="s">
        <v>19</v>
      </c>
      <c r="AR7" s="20"/>
      <c r="BE7" s="265"/>
      <c r="BS7" s="17" t="s">
        <v>6</v>
      </c>
    </row>
    <row r="8" spans="1:74" ht="12" customHeight="1">
      <c r="B8" s="20"/>
      <c r="D8" s="27" t="s">
        <v>21</v>
      </c>
      <c r="K8" s="25" t="s">
        <v>22</v>
      </c>
      <c r="AK8" s="27" t="s">
        <v>23</v>
      </c>
      <c r="AN8" s="28" t="s">
        <v>24</v>
      </c>
      <c r="AR8" s="20"/>
      <c r="BE8" s="265"/>
      <c r="BS8" s="17" t="s">
        <v>6</v>
      </c>
    </row>
    <row r="9" spans="1:74" ht="14.45" customHeight="1">
      <c r="B9" s="20"/>
      <c r="AR9" s="20"/>
      <c r="BE9" s="265"/>
      <c r="BS9" s="17" t="s">
        <v>6</v>
      </c>
    </row>
    <row r="10" spans="1:74" ht="12" customHeight="1">
      <c r="B10" s="20"/>
      <c r="D10" s="27" t="s">
        <v>25</v>
      </c>
      <c r="AK10" s="27" t="s">
        <v>26</v>
      </c>
      <c r="AN10" s="25" t="s">
        <v>27</v>
      </c>
      <c r="AR10" s="20"/>
      <c r="BE10" s="265"/>
      <c r="BS10" s="17" t="s">
        <v>6</v>
      </c>
    </row>
    <row r="11" spans="1:74" ht="18.399999999999999" customHeight="1">
      <c r="B11" s="20"/>
      <c r="E11" s="25" t="s">
        <v>28</v>
      </c>
      <c r="AK11" s="27" t="s">
        <v>29</v>
      </c>
      <c r="AN11" s="25" t="s">
        <v>19</v>
      </c>
      <c r="AR11" s="20"/>
      <c r="BE11" s="265"/>
      <c r="BS11" s="17" t="s">
        <v>6</v>
      </c>
    </row>
    <row r="12" spans="1:74" ht="6.95" customHeight="1">
      <c r="B12" s="20"/>
      <c r="AR12" s="20"/>
      <c r="BE12" s="265"/>
      <c r="BS12" s="17" t="s">
        <v>6</v>
      </c>
    </row>
    <row r="13" spans="1:74" ht="12" customHeight="1">
      <c r="B13" s="20"/>
      <c r="D13" s="27" t="s">
        <v>30</v>
      </c>
      <c r="AK13" s="27" t="s">
        <v>26</v>
      </c>
      <c r="AN13" s="29" t="s">
        <v>31</v>
      </c>
      <c r="AR13" s="20"/>
      <c r="BE13" s="265"/>
      <c r="BS13" s="17" t="s">
        <v>6</v>
      </c>
    </row>
    <row r="14" spans="1:74" ht="12.75">
      <c r="B14" s="20"/>
      <c r="E14" s="270" t="s">
        <v>31</v>
      </c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1"/>
      <c r="X14" s="271"/>
      <c r="Y14" s="271"/>
      <c r="Z14" s="271"/>
      <c r="AA14" s="271"/>
      <c r="AB14" s="271"/>
      <c r="AC14" s="271"/>
      <c r="AD14" s="271"/>
      <c r="AE14" s="271"/>
      <c r="AF14" s="271"/>
      <c r="AG14" s="271"/>
      <c r="AH14" s="271"/>
      <c r="AI14" s="271"/>
      <c r="AJ14" s="271"/>
      <c r="AK14" s="27" t="s">
        <v>29</v>
      </c>
      <c r="AN14" s="29" t="s">
        <v>31</v>
      </c>
      <c r="AR14" s="20"/>
      <c r="BE14" s="265"/>
      <c r="BS14" s="17" t="s">
        <v>6</v>
      </c>
    </row>
    <row r="15" spans="1:74" ht="6.95" customHeight="1">
      <c r="B15" s="20"/>
      <c r="AR15" s="20"/>
      <c r="BE15" s="265"/>
      <c r="BS15" s="17" t="s">
        <v>4</v>
      </c>
    </row>
    <row r="16" spans="1:74" ht="12" customHeight="1">
      <c r="B16" s="20"/>
      <c r="D16" s="27" t="s">
        <v>32</v>
      </c>
      <c r="AK16" s="27" t="s">
        <v>26</v>
      </c>
      <c r="AN16" s="25" t="s">
        <v>33</v>
      </c>
      <c r="AR16" s="20"/>
      <c r="BE16" s="265"/>
      <c r="BS16" s="17" t="s">
        <v>4</v>
      </c>
    </row>
    <row r="17" spans="2:71" ht="18.399999999999999" customHeight="1">
      <c r="B17" s="20"/>
      <c r="E17" s="25" t="s">
        <v>34</v>
      </c>
      <c r="AK17" s="27" t="s">
        <v>29</v>
      </c>
      <c r="AN17" s="25" t="s">
        <v>35</v>
      </c>
      <c r="AR17" s="20"/>
      <c r="BE17" s="265"/>
      <c r="BS17" s="17" t="s">
        <v>36</v>
      </c>
    </row>
    <row r="18" spans="2:71" ht="6.95" customHeight="1">
      <c r="B18" s="20"/>
      <c r="AR18" s="20"/>
      <c r="BE18" s="265"/>
      <c r="BS18" s="17" t="s">
        <v>6</v>
      </c>
    </row>
    <row r="19" spans="2:71" ht="12" customHeight="1">
      <c r="B19" s="20"/>
      <c r="D19" s="27" t="s">
        <v>37</v>
      </c>
      <c r="AK19" s="27" t="s">
        <v>26</v>
      </c>
      <c r="AN19" s="25" t="s">
        <v>19</v>
      </c>
      <c r="AR19" s="20"/>
      <c r="BE19" s="265"/>
      <c r="BS19" s="17" t="s">
        <v>6</v>
      </c>
    </row>
    <row r="20" spans="2:71" ht="18.399999999999999" customHeight="1">
      <c r="B20" s="20"/>
      <c r="E20" s="25" t="s">
        <v>38</v>
      </c>
      <c r="AK20" s="27" t="s">
        <v>29</v>
      </c>
      <c r="AN20" s="25" t="s">
        <v>19</v>
      </c>
      <c r="AR20" s="20"/>
      <c r="BE20" s="265"/>
      <c r="BS20" s="17" t="s">
        <v>36</v>
      </c>
    </row>
    <row r="21" spans="2:71" ht="6.95" customHeight="1">
      <c r="B21" s="20"/>
      <c r="AR21" s="20"/>
      <c r="BE21" s="265"/>
    </row>
    <row r="22" spans="2:71" ht="12" customHeight="1">
      <c r="B22" s="20"/>
      <c r="D22" s="27" t="s">
        <v>39</v>
      </c>
      <c r="AR22" s="20"/>
      <c r="BE22" s="265"/>
    </row>
    <row r="23" spans="2:71" ht="47.25" customHeight="1">
      <c r="B23" s="20"/>
      <c r="E23" s="272" t="s">
        <v>40</v>
      </c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2"/>
      <c r="Q23" s="272"/>
      <c r="R23" s="272"/>
      <c r="S23" s="272"/>
      <c r="T23" s="272"/>
      <c r="U23" s="272"/>
      <c r="V23" s="272"/>
      <c r="W23" s="272"/>
      <c r="X23" s="272"/>
      <c r="Y23" s="272"/>
      <c r="Z23" s="272"/>
      <c r="AA23" s="272"/>
      <c r="AB23" s="272"/>
      <c r="AC23" s="272"/>
      <c r="AD23" s="272"/>
      <c r="AE23" s="272"/>
      <c r="AF23" s="272"/>
      <c r="AG23" s="272"/>
      <c r="AH23" s="272"/>
      <c r="AI23" s="272"/>
      <c r="AJ23" s="272"/>
      <c r="AK23" s="272"/>
      <c r="AL23" s="272"/>
      <c r="AM23" s="272"/>
      <c r="AN23" s="272"/>
      <c r="AR23" s="20"/>
      <c r="BE23" s="265"/>
    </row>
    <row r="24" spans="2:71" ht="6.95" customHeight="1">
      <c r="B24" s="20"/>
      <c r="AR24" s="20"/>
      <c r="BE24" s="265"/>
    </row>
    <row r="25" spans="2:7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65"/>
    </row>
    <row r="26" spans="2:71" s="1" customFormat="1" ht="25.9" customHeight="1">
      <c r="B26" s="32"/>
      <c r="D26" s="33" t="s">
        <v>41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73">
        <f>ROUND(AG54,2)</f>
        <v>0</v>
      </c>
      <c r="AL26" s="274"/>
      <c r="AM26" s="274"/>
      <c r="AN26" s="274"/>
      <c r="AO26" s="274"/>
      <c r="AR26" s="32"/>
      <c r="BE26" s="265"/>
    </row>
    <row r="27" spans="2:71" s="1" customFormat="1" ht="6.95" customHeight="1">
      <c r="B27" s="32"/>
      <c r="AR27" s="32"/>
      <c r="BE27" s="265"/>
    </row>
    <row r="28" spans="2:71" s="1" customFormat="1" ht="12.75">
      <c r="B28" s="32"/>
      <c r="L28" s="275" t="s">
        <v>42</v>
      </c>
      <c r="M28" s="275"/>
      <c r="N28" s="275"/>
      <c r="O28" s="275"/>
      <c r="P28" s="275"/>
      <c r="W28" s="275" t="s">
        <v>43</v>
      </c>
      <c r="X28" s="275"/>
      <c r="Y28" s="275"/>
      <c r="Z28" s="275"/>
      <c r="AA28" s="275"/>
      <c r="AB28" s="275"/>
      <c r="AC28" s="275"/>
      <c r="AD28" s="275"/>
      <c r="AE28" s="275"/>
      <c r="AK28" s="275" t="s">
        <v>44</v>
      </c>
      <c r="AL28" s="275"/>
      <c r="AM28" s="275"/>
      <c r="AN28" s="275"/>
      <c r="AO28" s="275"/>
      <c r="AR28" s="32"/>
      <c r="BE28" s="265"/>
    </row>
    <row r="29" spans="2:71" s="2" customFormat="1" ht="14.45" customHeight="1">
      <c r="B29" s="36"/>
      <c r="D29" s="27" t="s">
        <v>45</v>
      </c>
      <c r="F29" s="27" t="s">
        <v>46</v>
      </c>
      <c r="L29" s="278">
        <v>0.21</v>
      </c>
      <c r="M29" s="277"/>
      <c r="N29" s="277"/>
      <c r="O29" s="277"/>
      <c r="P29" s="277"/>
      <c r="W29" s="276">
        <f>ROUND(AZ54, 2)</f>
        <v>0</v>
      </c>
      <c r="X29" s="277"/>
      <c r="Y29" s="277"/>
      <c r="Z29" s="277"/>
      <c r="AA29" s="277"/>
      <c r="AB29" s="277"/>
      <c r="AC29" s="277"/>
      <c r="AD29" s="277"/>
      <c r="AE29" s="277"/>
      <c r="AK29" s="276">
        <f>ROUND(AV54, 2)</f>
        <v>0</v>
      </c>
      <c r="AL29" s="277"/>
      <c r="AM29" s="277"/>
      <c r="AN29" s="277"/>
      <c r="AO29" s="277"/>
      <c r="AR29" s="36"/>
      <c r="BE29" s="266"/>
    </row>
    <row r="30" spans="2:71" s="2" customFormat="1" ht="14.45" customHeight="1">
      <c r="B30" s="36"/>
      <c r="F30" s="27" t="s">
        <v>47</v>
      </c>
      <c r="L30" s="278">
        <v>0.12</v>
      </c>
      <c r="M30" s="277"/>
      <c r="N30" s="277"/>
      <c r="O30" s="277"/>
      <c r="P30" s="277"/>
      <c r="W30" s="276">
        <f>ROUND(BA54, 2)</f>
        <v>0</v>
      </c>
      <c r="X30" s="277"/>
      <c r="Y30" s="277"/>
      <c r="Z30" s="277"/>
      <c r="AA30" s="277"/>
      <c r="AB30" s="277"/>
      <c r="AC30" s="277"/>
      <c r="AD30" s="277"/>
      <c r="AE30" s="277"/>
      <c r="AK30" s="276">
        <f>ROUND(AW54, 2)</f>
        <v>0</v>
      </c>
      <c r="AL30" s="277"/>
      <c r="AM30" s="277"/>
      <c r="AN30" s="277"/>
      <c r="AO30" s="277"/>
      <c r="AR30" s="36"/>
      <c r="BE30" s="266"/>
    </row>
    <row r="31" spans="2:71" s="2" customFormat="1" ht="14.45" hidden="1" customHeight="1">
      <c r="B31" s="36"/>
      <c r="F31" s="27" t="s">
        <v>48</v>
      </c>
      <c r="L31" s="278">
        <v>0.21</v>
      </c>
      <c r="M31" s="277"/>
      <c r="N31" s="277"/>
      <c r="O31" s="277"/>
      <c r="P31" s="277"/>
      <c r="W31" s="276">
        <f>ROUND(BB54, 2)</f>
        <v>0</v>
      </c>
      <c r="X31" s="277"/>
      <c r="Y31" s="277"/>
      <c r="Z31" s="277"/>
      <c r="AA31" s="277"/>
      <c r="AB31" s="277"/>
      <c r="AC31" s="277"/>
      <c r="AD31" s="277"/>
      <c r="AE31" s="277"/>
      <c r="AK31" s="276">
        <v>0</v>
      </c>
      <c r="AL31" s="277"/>
      <c r="AM31" s="277"/>
      <c r="AN31" s="277"/>
      <c r="AO31" s="277"/>
      <c r="AR31" s="36"/>
      <c r="BE31" s="266"/>
    </row>
    <row r="32" spans="2:71" s="2" customFormat="1" ht="14.45" hidden="1" customHeight="1">
      <c r="B32" s="36"/>
      <c r="F32" s="27" t="s">
        <v>49</v>
      </c>
      <c r="L32" s="278">
        <v>0.12</v>
      </c>
      <c r="M32" s="277"/>
      <c r="N32" s="277"/>
      <c r="O32" s="277"/>
      <c r="P32" s="277"/>
      <c r="W32" s="276">
        <f>ROUND(BC54, 2)</f>
        <v>0</v>
      </c>
      <c r="X32" s="277"/>
      <c r="Y32" s="277"/>
      <c r="Z32" s="277"/>
      <c r="AA32" s="277"/>
      <c r="AB32" s="277"/>
      <c r="AC32" s="277"/>
      <c r="AD32" s="277"/>
      <c r="AE32" s="277"/>
      <c r="AK32" s="276">
        <v>0</v>
      </c>
      <c r="AL32" s="277"/>
      <c r="AM32" s="277"/>
      <c r="AN32" s="277"/>
      <c r="AO32" s="277"/>
      <c r="AR32" s="36"/>
      <c r="BE32" s="266"/>
    </row>
    <row r="33" spans="2:44" s="2" customFormat="1" ht="14.45" hidden="1" customHeight="1">
      <c r="B33" s="36"/>
      <c r="F33" s="27" t="s">
        <v>50</v>
      </c>
      <c r="L33" s="278">
        <v>0</v>
      </c>
      <c r="M33" s="277"/>
      <c r="N33" s="277"/>
      <c r="O33" s="277"/>
      <c r="P33" s="277"/>
      <c r="W33" s="276">
        <f>ROUND(BD54, 2)</f>
        <v>0</v>
      </c>
      <c r="X33" s="277"/>
      <c r="Y33" s="277"/>
      <c r="Z33" s="277"/>
      <c r="AA33" s="277"/>
      <c r="AB33" s="277"/>
      <c r="AC33" s="277"/>
      <c r="AD33" s="277"/>
      <c r="AE33" s="277"/>
      <c r="AK33" s="276">
        <v>0</v>
      </c>
      <c r="AL33" s="277"/>
      <c r="AM33" s="277"/>
      <c r="AN33" s="277"/>
      <c r="AO33" s="277"/>
      <c r="AR33" s="36"/>
    </row>
    <row r="34" spans="2:44" s="1" customFormat="1" ht="6.95" customHeight="1">
      <c r="B34" s="32"/>
      <c r="AR34" s="32"/>
    </row>
    <row r="35" spans="2:44" s="1" customFormat="1" ht="25.9" customHeight="1">
      <c r="B35" s="32"/>
      <c r="C35" s="37"/>
      <c r="D35" s="38" t="s">
        <v>51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52</v>
      </c>
      <c r="U35" s="39"/>
      <c r="V35" s="39"/>
      <c r="W35" s="39"/>
      <c r="X35" s="279" t="s">
        <v>53</v>
      </c>
      <c r="Y35" s="280"/>
      <c r="Z35" s="280"/>
      <c r="AA35" s="280"/>
      <c r="AB35" s="280"/>
      <c r="AC35" s="39"/>
      <c r="AD35" s="39"/>
      <c r="AE35" s="39"/>
      <c r="AF35" s="39"/>
      <c r="AG35" s="39"/>
      <c r="AH35" s="39"/>
      <c r="AI35" s="39"/>
      <c r="AJ35" s="39"/>
      <c r="AK35" s="281">
        <f>SUM(AK26:AK33)</f>
        <v>0</v>
      </c>
      <c r="AL35" s="280"/>
      <c r="AM35" s="280"/>
      <c r="AN35" s="280"/>
      <c r="AO35" s="282"/>
      <c r="AP35" s="37"/>
      <c r="AQ35" s="37"/>
      <c r="AR35" s="32"/>
    </row>
    <row r="36" spans="2:44" s="1" customFormat="1" ht="6.95" customHeight="1">
      <c r="B36" s="32"/>
      <c r="AR36" s="32"/>
    </row>
    <row r="37" spans="2:44" s="1" customFormat="1" ht="6.95" customHeight="1"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32"/>
    </row>
    <row r="41" spans="2:44" s="1" customFormat="1" ht="6.95" customHeight="1"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32"/>
    </row>
    <row r="42" spans="2:44" s="1" customFormat="1" ht="24.95" customHeight="1">
      <c r="B42" s="32"/>
      <c r="C42" s="21" t="s">
        <v>54</v>
      </c>
      <c r="AR42" s="32"/>
    </row>
    <row r="43" spans="2:44" s="1" customFormat="1" ht="6.95" customHeight="1">
      <c r="B43" s="32"/>
      <c r="AR43" s="32"/>
    </row>
    <row r="44" spans="2:44" s="3" customFormat="1" ht="12" customHeight="1">
      <c r="B44" s="45"/>
      <c r="C44" s="27" t="s">
        <v>13</v>
      </c>
      <c r="L44" s="3" t="str">
        <f>K5</f>
        <v>240307</v>
      </c>
      <c r="AR44" s="45"/>
    </row>
    <row r="45" spans="2:44" s="4" customFormat="1" ht="36.950000000000003" customHeight="1">
      <c r="B45" s="46"/>
      <c r="C45" s="47" t="s">
        <v>16</v>
      </c>
      <c r="L45" s="283" t="str">
        <f>K6</f>
        <v>FVE systém v objektech Města Tachova</v>
      </c>
      <c r="M45" s="284"/>
      <c r="N45" s="284"/>
      <c r="O45" s="284"/>
      <c r="P45" s="284"/>
      <c r="Q45" s="284"/>
      <c r="R45" s="284"/>
      <c r="S45" s="284"/>
      <c r="T45" s="284"/>
      <c r="U45" s="284"/>
      <c r="V45" s="284"/>
      <c r="W45" s="284"/>
      <c r="X45" s="284"/>
      <c r="Y45" s="284"/>
      <c r="Z45" s="284"/>
      <c r="AA45" s="284"/>
      <c r="AB45" s="284"/>
      <c r="AC45" s="284"/>
      <c r="AD45" s="284"/>
      <c r="AE45" s="284"/>
      <c r="AF45" s="284"/>
      <c r="AG45" s="284"/>
      <c r="AH45" s="284"/>
      <c r="AI45" s="284"/>
      <c r="AJ45" s="284"/>
      <c r="AK45" s="284"/>
      <c r="AL45" s="284"/>
      <c r="AM45" s="284"/>
      <c r="AN45" s="284"/>
      <c r="AO45" s="284"/>
      <c r="AR45" s="46"/>
    </row>
    <row r="46" spans="2:44" s="1" customFormat="1" ht="6.95" customHeight="1">
      <c r="B46" s="32"/>
      <c r="AR46" s="32"/>
    </row>
    <row r="47" spans="2:44" s="1" customFormat="1" ht="12" customHeight="1">
      <c r="B47" s="32"/>
      <c r="C47" s="27" t="s">
        <v>21</v>
      </c>
      <c r="L47" s="48" t="str">
        <f>IF(K8="","",K8)</f>
        <v>Tachov</v>
      </c>
      <c r="AI47" s="27" t="s">
        <v>23</v>
      </c>
      <c r="AM47" s="285" t="str">
        <f>IF(AN8= "","",AN8)</f>
        <v>5. 3. 2025</v>
      </c>
      <c r="AN47" s="285"/>
      <c r="AR47" s="32"/>
    </row>
    <row r="48" spans="2:44" s="1" customFormat="1" ht="6.95" customHeight="1">
      <c r="B48" s="32"/>
      <c r="AR48" s="32"/>
    </row>
    <row r="49" spans="1:91" s="1" customFormat="1" ht="15.2" customHeight="1">
      <c r="B49" s="32"/>
      <c r="C49" s="27" t="s">
        <v>25</v>
      </c>
      <c r="L49" s="3" t="str">
        <f>IF(E11= "","",E11)</f>
        <v>Město Tachov</v>
      </c>
      <c r="AI49" s="27" t="s">
        <v>32</v>
      </c>
      <c r="AM49" s="286" t="str">
        <f>IF(E17="","",E17)</f>
        <v>S P I R A L spol. s r. o.</v>
      </c>
      <c r="AN49" s="287"/>
      <c r="AO49" s="287"/>
      <c r="AP49" s="287"/>
      <c r="AR49" s="32"/>
      <c r="AS49" s="288" t="s">
        <v>55</v>
      </c>
      <c r="AT49" s="289"/>
      <c r="AU49" s="50"/>
      <c r="AV49" s="50"/>
      <c r="AW49" s="50"/>
      <c r="AX49" s="50"/>
      <c r="AY49" s="50"/>
      <c r="AZ49" s="50"/>
      <c r="BA49" s="50"/>
      <c r="BB49" s="50"/>
      <c r="BC49" s="50"/>
      <c r="BD49" s="51"/>
    </row>
    <row r="50" spans="1:91" s="1" customFormat="1" ht="15.2" customHeight="1">
      <c r="B50" s="32"/>
      <c r="C50" s="27" t="s">
        <v>30</v>
      </c>
      <c r="L50" s="3" t="str">
        <f>IF(E14= "Vyplň údaj","",E14)</f>
        <v/>
      </c>
      <c r="AI50" s="27" t="s">
        <v>37</v>
      </c>
      <c r="AM50" s="286" t="str">
        <f>IF(E20="","",E20)</f>
        <v>ing. Pavel Kodýtek</v>
      </c>
      <c r="AN50" s="287"/>
      <c r="AO50" s="287"/>
      <c r="AP50" s="287"/>
      <c r="AR50" s="32"/>
      <c r="AS50" s="290"/>
      <c r="AT50" s="291"/>
      <c r="BD50" s="53"/>
    </row>
    <row r="51" spans="1:91" s="1" customFormat="1" ht="10.9" customHeight="1">
      <c r="B51" s="32"/>
      <c r="AR51" s="32"/>
      <c r="AS51" s="290"/>
      <c r="AT51" s="291"/>
      <c r="BD51" s="53"/>
    </row>
    <row r="52" spans="1:91" s="1" customFormat="1" ht="29.25" customHeight="1">
      <c r="B52" s="32"/>
      <c r="C52" s="292" t="s">
        <v>56</v>
      </c>
      <c r="D52" s="293"/>
      <c r="E52" s="293"/>
      <c r="F52" s="293"/>
      <c r="G52" s="293"/>
      <c r="H52" s="54"/>
      <c r="I52" s="294" t="s">
        <v>57</v>
      </c>
      <c r="J52" s="293"/>
      <c r="K52" s="293"/>
      <c r="L52" s="293"/>
      <c r="M52" s="293"/>
      <c r="N52" s="293"/>
      <c r="O52" s="293"/>
      <c r="P52" s="293"/>
      <c r="Q52" s="293"/>
      <c r="R52" s="293"/>
      <c r="S52" s="293"/>
      <c r="T52" s="293"/>
      <c r="U52" s="293"/>
      <c r="V52" s="293"/>
      <c r="W52" s="293"/>
      <c r="X52" s="293"/>
      <c r="Y52" s="293"/>
      <c r="Z52" s="293"/>
      <c r="AA52" s="293"/>
      <c r="AB52" s="293"/>
      <c r="AC52" s="293"/>
      <c r="AD52" s="293"/>
      <c r="AE52" s="293"/>
      <c r="AF52" s="293"/>
      <c r="AG52" s="295" t="s">
        <v>58</v>
      </c>
      <c r="AH52" s="293"/>
      <c r="AI52" s="293"/>
      <c r="AJ52" s="293"/>
      <c r="AK52" s="293"/>
      <c r="AL52" s="293"/>
      <c r="AM52" s="293"/>
      <c r="AN52" s="294" t="s">
        <v>59</v>
      </c>
      <c r="AO52" s="293"/>
      <c r="AP52" s="293"/>
      <c r="AQ52" s="55" t="s">
        <v>60</v>
      </c>
      <c r="AR52" s="32"/>
      <c r="AS52" s="56" t="s">
        <v>61</v>
      </c>
      <c r="AT52" s="57" t="s">
        <v>62</v>
      </c>
      <c r="AU52" s="57" t="s">
        <v>63</v>
      </c>
      <c r="AV52" s="57" t="s">
        <v>64</v>
      </c>
      <c r="AW52" s="57" t="s">
        <v>65</v>
      </c>
      <c r="AX52" s="57" t="s">
        <v>66</v>
      </c>
      <c r="AY52" s="57" t="s">
        <v>67</v>
      </c>
      <c r="AZ52" s="57" t="s">
        <v>68</v>
      </c>
      <c r="BA52" s="57" t="s">
        <v>69</v>
      </c>
      <c r="BB52" s="57" t="s">
        <v>70</v>
      </c>
      <c r="BC52" s="57" t="s">
        <v>71</v>
      </c>
      <c r="BD52" s="58" t="s">
        <v>72</v>
      </c>
    </row>
    <row r="53" spans="1:91" s="1" customFormat="1" ht="10.9" customHeight="1">
      <c r="B53" s="32"/>
      <c r="AR53" s="32"/>
      <c r="AS53" s="59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1"/>
    </row>
    <row r="54" spans="1:91" s="5" customFormat="1" ht="32.450000000000003" customHeight="1">
      <c r="B54" s="60"/>
      <c r="C54" s="61" t="s">
        <v>73</v>
      </c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299">
        <f>ROUND(SUM(AG55:AG56),2)</f>
        <v>0</v>
      </c>
      <c r="AH54" s="299"/>
      <c r="AI54" s="299"/>
      <c r="AJ54" s="299"/>
      <c r="AK54" s="299"/>
      <c r="AL54" s="299"/>
      <c r="AM54" s="299"/>
      <c r="AN54" s="300">
        <f>SUM(AG54,AT54)</f>
        <v>0</v>
      </c>
      <c r="AO54" s="300"/>
      <c r="AP54" s="300"/>
      <c r="AQ54" s="64" t="s">
        <v>19</v>
      </c>
      <c r="AR54" s="60"/>
      <c r="AS54" s="65">
        <f>ROUND(SUM(AS55:AS56),2)</f>
        <v>0</v>
      </c>
      <c r="AT54" s="66">
        <f>ROUND(SUM(AV54:AW54),2)</f>
        <v>0</v>
      </c>
      <c r="AU54" s="67">
        <f>ROUND(SUM(AU55:AU56),5)</f>
        <v>0</v>
      </c>
      <c r="AV54" s="66">
        <f>ROUND(AZ54*L29,2)</f>
        <v>0</v>
      </c>
      <c r="AW54" s="66">
        <f>ROUND(BA54*L30,2)</f>
        <v>0</v>
      </c>
      <c r="AX54" s="66">
        <f>ROUND(BB54*L29,2)</f>
        <v>0</v>
      </c>
      <c r="AY54" s="66">
        <f>ROUND(BC54*L30,2)</f>
        <v>0</v>
      </c>
      <c r="AZ54" s="66">
        <f>ROUND(SUM(AZ55:AZ56),2)</f>
        <v>0</v>
      </c>
      <c r="BA54" s="66">
        <f>ROUND(SUM(BA55:BA56),2)</f>
        <v>0</v>
      </c>
      <c r="BB54" s="66">
        <f>ROUND(SUM(BB55:BB56),2)</f>
        <v>0</v>
      </c>
      <c r="BC54" s="66">
        <f>ROUND(SUM(BC55:BC56),2)</f>
        <v>0</v>
      </c>
      <c r="BD54" s="68">
        <f>ROUND(SUM(BD55:BD56),2)</f>
        <v>0</v>
      </c>
      <c r="BS54" s="69" t="s">
        <v>74</v>
      </c>
      <c r="BT54" s="69" t="s">
        <v>75</v>
      </c>
      <c r="BU54" s="70" t="s">
        <v>76</v>
      </c>
      <c r="BV54" s="69" t="s">
        <v>77</v>
      </c>
      <c r="BW54" s="69" t="s">
        <v>5</v>
      </c>
      <c r="BX54" s="69" t="s">
        <v>78</v>
      </c>
      <c r="CL54" s="69" t="s">
        <v>19</v>
      </c>
    </row>
    <row r="55" spans="1:91" s="6" customFormat="1" ht="24.75" customHeight="1">
      <c r="A55" s="71" t="s">
        <v>79</v>
      </c>
      <c r="B55" s="72"/>
      <c r="C55" s="73"/>
      <c r="D55" s="298" t="s">
        <v>80</v>
      </c>
      <c r="E55" s="298"/>
      <c r="F55" s="298"/>
      <c r="G55" s="298"/>
      <c r="H55" s="298"/>
      <c r="I55" s="74"/>
      <c r="J55" s="298" t="s">
        <v>81</v>
      </c>
      <c r="K55" s="298"/>
      <c r="L55" s="298"/>
      <c r="M55" s="298"/>
      <c r="N55" s="298"/>
      <c r="O55" s="298"/>
      <c r="P55" s="298"/>
      <c r="Q55" s="298"/>
      <c r="R55" s="298"/>
      <c r="S55" s="298"/>
      <c r="T55" s="298"/>
      <c r="U55" s="298"/>
      <c r="V55" s="298"/>
      <c r="W55" s="298"/>
      <c r="X55" s="298"/>
      <c r="Y55" s="298"/>
      <c r="Z55" s="298"/>
      <c r="AA55" s="298"/>
      <c r="AB55" s="298"/>
      <c r="AC55" s="298"/>
      <c r="AD55" s="298"/>
      <c r="AE55" s="298"/>
      <c r="AF55" s="298"/>
      <c r="AG55" s="296">
        <f>'240307.14.1 - rekostrukce...'!J30</f>
        <v>0</v>
      </c>
      <c r="AH55" s="297"/>
      <c r="AI55" s="297"/>
      <c r="AJ55" s="297"/>
      <c r="AK55" s="297"/>
      <c r="AL55" s="297"/>
      <c r="AM55" s="297"/>
      <c r="AN55" s="296">
        <f>SUM(AG55,AT55)</f>
        <v>0</v>
      </c>
      <c r="AO55" s="297"/>
      <c r="AP55" s="297"/>
      <c r="AQ55" s="75" t="s">
        <v>82</v>
      </c>
      <c r="AR55" s="72"/>
      <c r="AS55" s="76">
        <v>0</v>
      </c>
      <c r="AT55" s="77">
        <f>ROUND(SUM(AV55:AW55),2)</f>
        <v>0</v>
      </c>
      <c r="AU55" s="78">
        <f>'240307.14.1 - rekostrukce...'!P92</f>
        <v>0</v>
      </c>
      <c r="AV55" s="77">
        <f>'240307.14.1 - rekostrukce...'!J33</f>
        <v>0</v>
      </c>
      <c r="AW55" s="77">
        <f>'240307.14.1 - rekostrukce...'!J34</f>
        <v>0</v>
      </c>
      <c r="AX55" s="77">
        <f>'240307.14.1 - rekostrukce...'!J35</f>
        <v>0</v>
      </c>
      <c r="AY55" s="77">
        <f>'240307.14.1 - rekostrukce...'!J36</f>
        <v>0</v>
      </c>
      <c r="AZ55" s="77">
        <f>'240307.14.1 - rekostrukce...'!F33</f>
        <v>0</v>
      </c>
      <c r="BA55" s="77">
        <f>'240307.14.1 - rekostrukce...'!F34</f>
        <v>0</v>
      </c>
      <c r="BB55" s="77">
        <f>'240307.14.1 - rekostrukce...'!F35</f>
        <v>0</v>
      </c>
      <c r="BC55" s="77">
        <f>'240307.14.1 - rekostrukce...'!F36</f>
        <v>0</v>
      </c>
      <c r="BD55" s="79">
        <f>'240307.14.1 - rekostrukce...'!F37</f>
        <v>0</v>
      </c>
      <c r="BT55" s="80" t="s">
        <v>83</v>
      </c>
      <c r="BV55" s="80" t="s">
        <v>77</v>
      </c>
      <c r="BW55" s="80" t="s">
        <v>84</v>
      </c>
      <c r="BX55" s="80" t="s">
        <v>5</v>
      </c>
      <c r="CL55" s="80" t="s">
        <v>19</v>
      </c>
      <c r="CM55" s="80" t="s">
        <v>85</v>
      </c>
    </row>
    <row r="56" spans="1:91" s="6" customFormat="1" ht="24.75" customHeight="1">
      <c r="A56" s="71" t="s">
        <v>79</v>
      </c>
      <c r="B56" s="72"/>
      <c r="C56" s="73"/>
      <c r="D56" s="298" t="s">
        <v>86</v>
      </c>
      <c r="E56" s="298"/>
      <c r="F56" s="298"/>
      <c r="G56" s="298"/>
      <c r="H56" s="298"/>
      <c r="I56" s="74"/>
      <c r="J56" s="298" t="s">
        <v>87</v>
      </c>
      <c r="K56" s="298"/>
      <c r="L56" s="298"/>
      <c r="M56" s="298"/>
      <c r="N56" s="298"/>
      <c r="O56" s="298"/>
      <c r="P56" s="298"/>
      <c r="Q56" s="298"/>
      <c r="R56" s="298"/>
      <c r="S56" s="298"/>
      <c r="T56" s="298"/>
      <c r="U56" s="298"/>
      <c r="V56" s="298"/>
      <c r="W56" s="298"/>
      <c r="X56" s="298"/>
      <c r="Y56" s="298"/>
      <c r="Z56" s="298"/>
      <c r="AA56" s="298"/>
      <c r="AB56" s="298"/>
      <c r="AC56" s="298"/>
      <c r="AD56" s="298"/>
      <c r="AE56" s="298"/>
      <c r="AF56" s="298"/>
      <c r="AG56" s="296">
        <f>'240307.14.2 - rekostrukce...'!J30</f>
        <v>0</v>
      </c>
      <c r="AH56" s="297"/>
      <c r="AI56" s="297"/>
      <c r="AJ56" s="297"/>
      <c r="AK56" s="297"/>
      <c r="AL56" s="297"/>
      <c r="AM56" s="297"/>
      <c r="AN56" s="296">
        <f>SUM(AG56,AT56)</f>
        <v>0</v>
      </c>
      <c r="AO56" s="297"/>
      <c r="AP56" s="297"/>
      <c r="AQ56" s="75" t="s">
        <v>82</v>
      </c>
      <c r="AR56" s="72"/>
      <c r="AS56" s="81">
        <v>0</v>
      </c>
      <c r="AT56" s="82">
        <f>ROUND(SUM(AV56:AW56),2)</f>
        <v>0</v>
      </c>
      <c r="AU56" s="83">
        <f>'240307.14.2 - rekostrukce...'!P92</f>
        <v>0</v>
      </c>
      <c r="AV56" s="82">
        <f>'240307.14.2 - rekostrukce...'!J33</f>
        <v>0</v>
      </c>
      <c r="AW56" s="82">
        <f>'240307.14.2 - rekostrukce...'!J34</f>
        <v>0</v>
      </c>
      <c r="AX56" s="82">
        <f>'240307.14.2 - rekostrukce...'!J35</f>
        <v>0</v>
      </c>
      <c r="AY56" s="82">
        <f>'240307.14.2 - rekostrukce...'!J36</f>
        <v>0</v>
      </c>
      <c r="AZ56" s="82">
        <f>'240307.14.2 - rekostrukce...'!F33</f>
        <v>0</v>
      </c>
      <c r="BA56" s="82">
        <f>'240307.14.2 - rekostrukce...'!F34</f>
        <v>0</v>
      </c>
      <c r="BB56" s="82">
        <f>'240307.14.2 - rekostrukce...'!F35</f>
        <v>0</v>
      </c>
      <c r="BC56" s="82">
        <f>'240307.14.2 - rekostrukce...'!F36</f>
        <v>0</v>
      </c>
      <c r="BD56" s="84">
        <f>'240307.14.2 - rekostrukce...'!F37</f>
        <v>0</v>
      </c>
      <c r="BT56" s="80" t="s">
        <v>83</v>
      </c>
      <c r="BV56" s="80" t="s">
        <v>77</v>
      </c>
      <c r="BW56" s="80" t="s">
        <v>88</v>
      </c>
      <c r="BX56" s="80" t="s">
        <v>5</v>
      </c>
      <c r="CL56" s="80" t="s">
        <v>19</v>
      </c>
      <c r="CM56" s="80" t="s">
        <v>85</v>
      </c>
    </row>
    <row r="57" spans="1:91" s="1" customFormat="1" ht="30" customHeight="1">
      <c r="B57" s="32"/>
      <c r="AR57" s="32"/>
    </row>
    <row r="58" spans="1:91" s="1" customFormat="1" ht="6.95" customHeight="1"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32"/>
    </row>
  </sheetData>
  <sheetProtection algorithmName="SHA-512" hashValue="I1ZO5Eevyw005b2c0/CFbzk/09IDM2gT0Wilixs8xxOMN1/zKklaYY4dWctolyZSCtPtgn1KIEnWCnW+aULfuA==" saltValue="iEnQdaEDcdFdU90hETITTMJyjVnYL2r0UPRn9kBKtBMZScnuTxvvE3ijlheRovadqqowvXrB3Wxks7jBhxj2PQ==" spinCount="100000" sheet="1" objects="1" scenarios="1" formatColumns="0" formatRows="0"/>
  <mergeCells count="46">
    <mergeCell ref="AR2:BE2"/>
    <mergeCell ref="AN56:AP56"/>
    <mergeCell ref="AG56:AM56"/>
    <mergeCell ref="D56:H56"/>
    <mergeCell ref="J56:AF56"/>
    <mergeCell ref="AG54:AM54"/>
    <mergeCell ref="AN54:AP54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240307.14.1 - rekostrukce...'!C2" display="/" xr:uid="{00000000-0004-0000-0000-000000000000}"/>
    <hyperlink ref="A56" location="'240307.14.2 - rekostrukce...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10"/>
  <sheetViews>
    <sheetView showGridLines="0" tabSelected="1" topLeftCell="A284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AT2" s="17" t="s">
        <v>84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85</v>
      </c>
    </row>
    <row r="4" spans="2:46" ht="24.95" customHeight="1">
      <c r="B4" s="20"/>
      <c r="D4" s="21" t="s">
        <v>89</v>
      </c>
      <c r="L4" s="20"/>
      <c r="M4" s="85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301" t="str">
        <f>'Rekapitulace stavby'!K6</f>
        <v>FVE systém v objektech Města Tachova</v>
      </c>
      <c r="F7" s="302"/>
      <c r="G7" s="302"/>
      <c r="H7" s="302"/>
      <c r="L7" s="20"/>
    </row>
    <row r="8" spans="2:46" s="1" customFormat="1" ht="12" customHeight="1">
      <c r="B8" s="32"/>
      <c r="D8" s="27" t="s">
        <v>90</v>
      </c>
      <c r="L8" s="32"/>
    </row>
    <row r="9" spans="2:46" s="1" customFormat="1" ht="16.5" customHeight="1">
      <c r="B9" s="32"/>
      <c r="E9" s="283" t="s">
        <v>91</v>
      </c>
      <c r="F9" s="303"/>
      <c r="G9" s="303"/>
      <c r="H9" s="303"/>
      <c r="L9" s="32"/>
    </row>
    <row r="10" spans="2:46" s="1" customFormat="1" ht="11.25">
      <c r="B10" s="32"/>
      <c r="L10" s="32"/>
    </row>
    <row r="11" spans="2:46" s="1" customFormat="1" ht="12" customHeight="1">
      <c r="B11" s="32"/>
      <c r="D11" s="27" t="s">
        <v>18</v>
      </c>
      <c r="F11" s="25" t="s">
        <v>19</v>
      </c>
      <c r="I11" s="27" t="s">
        <v>20</v>
      </c>
      <c r="J11" s="25" t="s">
        <v>19</v>
      </c>
      <c r="L11" s="32"/>
    </row>
    <row r="12" spans="2:46" s="1" customFormat="1" ht="12" customHeight="1">
      <c r="B12" s="32"/>
      <c r="D12" s="27" t="s">
        <v>21</v>
      </c>
      <c r="F12" s="25" t="s">
        <v>22</v>
      </c>
      <c r="I12" s="27" t="s">
        <v>23</v>
      </c>
      <c r="J12" s="49" t="str">
        <f>'Rekapitulace stavby'!AN8</f>
        <v>5. 3. 2025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25</v>
      </c>
      <c r="I14" s="27" t="s">
        <v>26</v>
      </c>
      <c r="J14" s="25" t="s">
        <v>27</v>
      </c>
      <c r="L14" s="32"/>
    </row>
    <row r="15" spans="2:46" s="1" customFormat="1" ht="18" customHeight="1">
      <c r="B15" s="32"/>
      <c r="E15" s="25" t="s">
        <v>28</v>
      </c>
      <c r="I15" s="27" t="s">
        <v>29</v>
      </c>
      <c r="J15" s="25" t="s">
        <v>19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30</v>
      </c>
      <c r="I17" s="27" t="s">
        <v>26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304" t="str">
        <f>'Rekapitulace stavby'!E14</f>
        <v>Vyplň údaj</v>
      </c>
      <c r="F18" s="267"/>
      <c r="G18" s="267"/>
      <c r="H18" s="267"/>
      <c r="I18" s="27" t="s">
        <v>29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32</v>
      </c>
      <c r="I20" s="27" t="s">
        <v>26</v>
      </c>
      <c r="J20" s="25" t="s">
        <v>33</v>
      </c>
      <c r="L20" s="32"/>
    </row>
    <row r="21" spans="2:12" s="1" customFormat="1" ht="18" customHeight="1">
      <c r="B21" s="32"/>
      <c r="E21" s="25" t="s">
        <v>34</v>
      </c>
      <c r="I21" s="27" t="s">
        <v>29</v>
      </c>
      <c r="J21" s="25" t="s">
        <v>35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37</v>
      </c>
      <c r="I23" s="27" t="s">
        <v>26</v>
      </c>
      <c r="J23" s="25" t="s">
        <v>19</v>
      </c>
      <c r="L23" s="32"/>
    </row>
    <row r="24" spans="2:12" s="1" customFormat="1" ht="18" customHeight="1">
      <c r="B24" s="32"/>
      <c r="E24" s="25" t="s">
        <v>92</v>
      </c>
      <c r="I24" s="27" t="s">
        <v>29</v>
      </c>
      <c r="J24" s="25" t="s">
        <v>19</v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39</v>
      </c>
      <c r="L26" s="32"/>
    </row>
    <row r="27" spans="2:12" s="7" customFormat="1" ht="16.5" customHeight="1">
      <c r="B27" s="86"/>
      <c r="E27" s="272" t="s">
        <v>19</v>
      </c>
      <c r="F27" s="272"/>
      <c r="G27" s="272"/>
      <c r="H27" s="272"/>
      <c r="L27" s="86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35" customHeight="1">
      <c r="B30" s="32"/>
      <c r="D30" s="87" t="s">
        <v>41</v>
      </c>
      <c r="J30" s="63">
        <f>ROUND(J92, 2)</f>
        <v>0</v>
      </c>
      <c r="L30" s="32"/>
    </row>
    <row r="31" spans="2:12" s="1" customFormat="1" ht="6.95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5" customHeight="1">
      <c r="B32" s="32"/>
      <c r="F32" s="35" t="s">
        <v>43</v>
      </c>
      <c r="I32" s="35" t="s">
        <v>42</v>
      </c>
      <c r="J32" s="35" t="s">
        <v>44</v>
      </c>
      <c r="L32" s="32"/>
    </row>
    <row r="33" spans="2:12" s="1" customFormat="1" ht="14.45" customHeight="1">
      <c r="B33" s="32"/>
      <c r="D33" s="52" t="s">
        <v>45</v>
      </c>
      <c r="E33" s="27" t="s">
        <v>46</v>
      </c>
      <c r="F33" s="88">
        <f>ROUND((SUM(BE92:BE309)),  2)</f>
        <v>0</v>
      </c>
      <c r="I33" s="89">
        <v>0.21</v>
      </c>
      <c r="J33" s="88">
        <f>ROUND(((SUM(BE92:BE309))*I33),  2)</f>
        <v>0</v>
      </c>
      <c r="L33" s="32"/>
    </row>
    <row r="34" spans="2:12" s="1" customFormat="1" ht="14.45" customHeight="1">
      <c r="B34" s="32"/>
      <c r="E34" s="27" t="s">
        <v>47</v>
      </c>
      <c r="F34" s="88">
        <f>ROUND((SUM(BF92:BF309)),  2)</f>
        <v>0</v>
      </c>
      <c r="I34" s="89">
        <v>0.12</v>
      </c>
      <c r="J34" s="88">
        <f>ROUND(((SUM(BF92:BF309))*I34),  2)</f>
        <v>0</v>
      </c>
      <c r="L34" s="32"/>
    </row>
    <row r="35" spans="2:12" s="1" customFormat="1" ht="14.45" hidden="1" customHeight="1">
      <c r="B35" s="32"/>
      <c r="E35" s="27" t="s">
        <v>48</v>
      </c>
      <c r="F35" s="88">
        <f>ROUND((SUM(BG92:BG309)),  2)</f>
        <v>0</v>
      </c>
      <c r="I35" s="89">
        <v>0.21</v>
      </c>
      <c r="J35" s="88">
        <f>0</f>
        <v>0</v>
      </c>
      <c r="L35" s="32"/>
    </row>
    <row r="36" spans="2:12" s="1" customFormat="1" ht="14.45" hidden="1" customHeight="1">
      <c r="B36" s="32"/>
      <c r="E36" s="27" t="s">
        <v>49</v>
      </c>
      <c r="F36" s="88">
        <f>ROUND((SUM(BH92:BH309)),  2)</f>
        <v>0</v>
      </c>
      <c r="I36" s="89">
        <v>0.12</v>
      </c>
      <c r="J36" s="88">
        <f>0</f>
        <v>0</v>
      </c>
      <c r="L36" s="32"/>
    </row>
    <row r="37" spans="2:12" s="1" customFormat="1" ht="14.45" hidden="1" customHeight="1">
      <c r="B37" s="32"/>
      <c r="E37" s="27" t="s">
        <v>50</v>
      </c>
      <c r="F37" s="88">
        <f>ROUND((SUM(BI92:BI309)),  2)</f>
        <v>0</v>
      </c>
      <c r="I37" s="89">
        <v>0</v>
      </c>
      <c r="J37" s="88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0"/>
      <c r="D39" s="91" t="s">
        <v>51</v>
      </c>
      <c r="E39" s="54"/>
      <c r="F39" s="54"/>
      <c r="G39" s="92" t="s">
        <v>52</v>
      </c>
      <c r="H39" s="93" t="s">
        <v>53</v>
      </c>
      <c r="I39" s="54"/>
      <c r="J39" s="94">
        <f>SUM(J30:J37)</f>
        <v>0</v>
      </c>
      <c r="K39" s="95"/>
      <c r="L39" s="32"/>
    </row>
    <row r="40" spans="2:12" s="1" customFormat="1" ht="14.45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5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5" customHeight="1">
      <c r="B45" s="32"/>
      <c r="C45" s="21" t="s">
        <v>93</v>
      </c>
      <c r="L45" s="32"/>
    </row>
    <row r="46" spans="2:12" s="1" customFormat="1" ht="6.95" customHeight="1">
      <c r="B46" s="32"/>
      <c r="L46" s="32"/>
    </row>
    <row r="47" spans="2:12" s="1" customFormat="1" ht="12" customHeight="1">
      <c r="B47" s="32"/>
      <c r="C47" s="27" t="s">
        <v>16</v>
      </c>
      <c r="L47" s="32"/>
    </row>
    <row r="48" spans="2:12" s="1" customFormat="1" ht="16.5" customHeight="1">
      <c r="B48" s="32"/>
      <c r="E48" s="301" t="str">
        <f>E7</f>
        <v>FVE systém v objektech Města Tachova</v>
      </c>
      <c r="F48" s="302"/>
      <c r="G48" s="302"/>
      <c r="H48" s="302"/>
      <c r="L48" s="32"/>
    </row>
    <row r="49" spans="2:47" s="1" customFormat="1" ht="12" customHeight="1">
      <c r="B49" s="32"/>
      <c r="C49" s="27" t="s">
        <v>90</v>
      </c>
      <c r="L49" s="32"/>
    </row>
    <row r="50" spans="2:47" s="1" customFormat="1" ht="16.5" customHeight="1">
      <c r="B50" s="32"/>
      <c r="E50" s="283" t="str">
        <f>E9</f>
        <v>240307.14.1 - rekostrukce krytiny - přístavba</v>
      </c>
      <c r="F50" s="303"/>
      <c r="G50" s="303"/>
      <c r="H50" s="303"/>
      <c r="L50" s="32"/>
    </row>
    <row r="51" spans="2:47" s="1" customFormat="1" ht="6.95" customHeight="1">
      <c r="B51" s="32"/>
      <c r="L51" s="32"/>
    </row>
    <row r="52" spans="2:47" s="1" customFormat="1" ht="12" customHeight="1">
      <c r="B52" s="32"/>
      <c r="C52" s="27" t="s">
        <v>21</v>
      </c>
      <c r="F52" s="25" t="str">
        <f>F12</f>
        <v>Tachov</v>
      </c>
      <c r="I52" s="27" t="s">
        <v>23</v>
      </c>
      <c r="J52" s="49" t="str">
        <f>IF(J12="","",J12)</f>
        <v>5. 3. 2025</v>
      </c>
      <c r="L52" s="32"/>
    </row>
    <row r="53" spans="2:47" s="1" customFormat="1" ht="6.95" customHeight="1">
      <c r="B53" s="32"/>
      <c r="L53" s="32"/>
    </row>
    <row r="54" spans="2:47" s="1" customFormat="1" ht="25.7" customHeight="1">
      <c r="B54" s="32"/>
      <c r="C54" s="27" t="s">
        <v>25</v>
      </c>
      <c r="F54" s="25" t="str">
        <f>E15</f>
        <v>Město Tachov</v>
      </c>
      <c r="I54" s="27" t="s">
        <v>32</v>
      </c>
      <c r="J54" s="30" t="str">
        <f>E21</f>
        <v>S P I R A L spol. s r. o.</v>
      </c>
      <c r="L54" s="32"/>
    </row>
    <row r="55" spans="2:47" s="1" customFormat="1" ht="15.2" customHeight="1">
      <c r="B55" s="32"/>
      <c r="C55" s="27" t="s">
        <v>30</v>
      </c>
      <c r="F55" s="25" t="str">
        <f>IF(E18="","",E18)</f>
        <v>Vyplň údaj</v>
      </c>
      <c r="I55" s="27" t="s">
        <v>37</v>
      </c>
      <c r="J55" s="30" t="str">
        <f>E24</f>
        <v>Ladislav Sadílek</v>
      </c>
      <c r="L55" s="32"/>
    </row>
    <row r="56" spans="2:47" s="1" customFormat="1" ht="10.35" customHeight="1">
      <c r="B56" s="32"/>
      <c r="L56" s="32"/>
    </row>
    <row r="57" spans="2:47" s="1" customFormat="1" ht="29.25" customHeight="1">
      <c r="B57" s="32"/>
      <c r="C57" s="96" t="s">
        <v>94</v>
      </c>
      <c r="D57" s="90"/>
      <c r="E57" s="90"/>
      <c r="F57" s="90"/>
      <c r="G57" s="90"/>
      <c r="H57" s="90"/>
      <c r="I57" s="90"/>
      <c r="J57" s="97" t="s">
        <v>95</v>
      </c>
      <c r="K57" s="90"/>
      <c r="L57" s="32"/>
    </row>
    <row r="58" spans="2:47" s="1" customFormat="1" ht="10.35" customHeight="1">
      <c r="B58" s="32"/>
      <c r="L58" s="32"/>
    </row>
    <row r="59" spans="2:47" s="1" customFormat="1" ht="22.9" customHeight="1">
      <c r="B59" s="32"/>
      <c r="C59" s="98" t="s">
        <v>73</v>
      </c>
      <c r="J59" s="63">
        <f>J92</f>
        <v>0</v>
      </c>
      <c r="L59" s="32"/>
      <c r="AU59" s="17" t="s">
        <v>96</v>
      </c>
    </row>
    <row r="60" spans="2:47" s="8" customFormat="1" ht="24.95" customHeight="1">
      <c r="B60" s="99"/>
      <c r="D60" s="100" t="s">
        <v>97</v>
      </c>
      <c r="E60" s="101"/>
      <c r="F60" s="101"/>
      <c r="G60" s="101"/>
      <c r="H60" s="101"/>
      <c r="I60" s="101"/>
      <c r="J60" s="102">
        <f>J93</f>
        <v>0</v>
      </c>
      <c r="L60" s="99"/>
    </row>
    <row r="61" spans="2:47" s="9" customFormat="1" ht="19.899999999999999" customHeight="1">
      <c r="B61" s="103"/>
      <c r="D61" s="104" t="s">
        <v>98</v>
      </c>
      <c r="E61" s="105"/>
      <c r="F61" s="105"/>
      <c r="G61" s="105"/>
      <c r="H61" s="105"/>
      <c r="I61" s="105"/>
      <c r="J61" s="106">
        <f>J94</f>
        <v>0</v>
      </c>
      <c r="L61" s="103"/>
    </row>
    <row r="62" spans="2:47" s="9" customFormat="1" ht="19.899999999999999" customHeight="1">
      <c r="B62" s="103"/>
      <c r="D62" s="104" t="s">
        <v>99</v>
      </c>
      <c r="E62" s="105"/>
      <c r="F62" s="105"/>
      <c r="G62" s="105"/>
      <c r="H62" s="105"/>
      <c r="I62" s="105"/>
      <c r="J62" s="106">
        <f>J112</f>
        <v>0</v>
      </c>
      <c r="L62" s="103"/>
    </row>
    <row r="63" spans="2:47" s="8" customFormat="1" ht="24.95" customHeight="1">
      <c r="B63" s="99"/>
      <c r="D63" s="100" t="s">
        <v>100</v>
      </c>
      <c r="E63" s="101"/>
      <c r="F63" s="101"/>
      <c r="G63" s="101"/>
      <c r="H63" s="101"/>
      <c r="I63" s="101"/>
      <c r="J63" s="102">
        <f>J139</f>
        <v>0</v>
      </c>
      <c r="L63" s="99"/>
    </row>
    <row r="64" spans="2:47" s="9" customFormat="1" ht="19.899999999999999" customHeight="1">
      <c r="B64" s="103"/>
      <c r="D64" s="104" t="s">
        <v>101</v>
      </c>
      <c r="E64" s="105"/>
      <c r="F64" s="105"/>
      <c r="G64" s="105"/>
      <c r="H64" s="105"/>
      <c r="I64" s="105"/>
      <c r="J64" s="106">
        <f>J140</f>
        <v>0</v>
      </c>
      <c r="L64" s="103"/>
    </row>
    <row r="65" spans="2:12" s="9" customFormat="1" ht="19.899999999999999" customHeight="1">
      <c r="B65" s="103"/>
      <c r="D65" s="104" t="s">
        <v>102</v>
      </c>
      <c r="E65" s="105"/>
      <c r="F65" s="105"/>
      <c r="G65" s="105"/>
      <c r="H65" s="105"/>
      <c r="I65" s="105"/>
      <c r="J65" s="106">
        <f>J144</f>
        <v>0</v>
      </c>
      <c r="L65" s="103"/>
    </row>
    <row r="66" spans="2:12" s="9" customFormat="1" ht="19.899999999999999" customHeight="1">
      <c r="B66" s="103"/>
      <c r="D66" s="104" t="s">
        <v>103</v>
      </c>
      <c r="E66" s="105"/>
      <c r="F66" s="105"/>
      <c r="G66" s="105"/>
      <c r="H66" s="105"/>
      <c r="I66" s="105"/>
      <c r="J66" s="106">
        <f>J162</f>
        <v>0</v>
      </c>
      <c r="L66" s="103"/>
    </row>
    <row r="67" spans="2:12" s="9" customFormat="1" ht="19.899999999999999" customHeight="1">
      <c r="B67" s="103"/>
      <c r="D67" s="104" t="s">
        <v>104</v>
      </c>
      <c r="E67" s="105"/>
      <c r="F67" s="105"/>
      <c r="G67" s="105"/>
      <c r="H67" s="105"/>
      <c r="I67" s="105"/>
      <c r="J67" s="106">
        <f>J168</f>
        <v>0</v>
      </c>
      <c r="L67" s="103"/>
    </row>
    <row r="68" spans="2:12" s="9" customFormat="1" ht="19.899999999999999" customHeight="1">
      <c r="B68" s="103"/>
      <c r="D68" s="104" t="s">
        <v>105</v>
      </c>
      <c r="E68" s="105"/>
      <c r="F68" s="105"/>
      <c r="G68" s="105"/>
      <c r="H68" s="105"/>
      <c r="I68" s="105"/>
      <c r="J68" s="106">
        <f>J265</f>
        <v>0</v>
      </c>
      <c r="L68" s="103"/>
    </row>
    <row r="69" spans="2:12" s="9" customFormat="1" ht="19.899999999999999" customHeight="1">
      <c r="B69" s="103"/>
      <c r="D69" s="104" t="s">
        <v>106</v>
      </c>
      <c r="E69" s="105"/>
      <c r="F69" s="105"/>
      <c r="G69" s="105"/>
      <c r="H69" s="105"/>
      <c r="I69" s="105"/>
      <c r="J69" s="106">
        <f>J286</f>
        <v>0</v>
      </c>
      <c r="L69" s="103"/>
    </row>
    <row r="70" spans="2:12" s="8" customFormat="1" ht="24.95" customHeight="1">
      <c r="B70" s="99"/>
      <c r="D70" s="100" t="s">
        <v>107</v>
      </c>
      <c r="E70" s="101"/>
      <c r="F70" s="101"/>
      <c r="G70" s="101"/>
      <c r="H70" s="101"/>
      <c r="I70" s="101"/>
      <c r="J70" s="102">
        <f>J297</f>
        <v>0</v>
      </c>
      <c r="L70" s="99"/>
    </row>
    <row r="71" spans="2:12" s="9" customFormat="1" ht="19.899999999999999" customHeight="1">
      <c r="B71" s="103"/>
      <c r="D71" s="104" t="s">
        <v>108</v>
      </c>
      <c r="E71" s="105"/>
      <c r="F71" s="105"/>
      <c r="G71" s="105"/>
      <c r="H71" s="105"/>
      <c r="I71" s="105"/>
      <c r="J71" s="106">
        <f>J298</f>
        <v>0</v>
      </c>
      <c r="L71" s="103"/>
    </row>
    <row r="72" spans="2:12" s="9" customFormat="1" ht="19.899999999999999" customHeight="1">
      <c r="B72" s="103"/>
      <c r="D72" s="104" t="s">
        <v>109</v>
      </c>
      <c r="E72" s="105"/>
      <c r="F72" s="105"/>
      <c r="G72" s="105"/>
      <c r="H72" s="105"/>
      <c r="I72" s="105"/>
      <c r="J72" s="106">
        <f>J302</f>
        <v>0</v>
      </c>
      <c r="L72" s="103"/>
    </row>
    <row r="73" spans="2:12" s="1" customFormat="1" ht="21.75" customHeight="1">
      <c r="B73" s="32"/>
      <c r="L73" s="32"/>
    </row>
    <row r="74" spans="2:12" s="1" customFormat="1" ht="6.95" customHeight="1"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32"/>
    </row>
    <row r="78" spans="2:12" s="1" customFormat="1" ht="6.95" customHeight="1">
      <c r="B78" s="43"/>
      <c r="C78" s="44"/>
      <c r="D78" s="44"/>
      <c r="E78" s="44"/>
      <c r="F78" s="44"/>
      <c r="G78" s="44"/>
      <c r="H78" s="44"/>
      <c r="I78" s="44"/>
      <c r="J78" s="44"/>
      <c r="K78" s="44"/>
      <c r="L78" s="32"/>
    </row>
    <row r="79" spans="2:12" s="1" customFormat="1" ht="24.95" customHeight="1">
      <c r="B79" s="32"/>
      <c r="C79" s="21" t="s">
        <v>110</v>
      </c>
      <c r="L79" s="32"/>
    </row>
    <row r="80" spans="2:12" s="1" customFormat="1" ht="6.95" customHeight="1">
      <c r="B80" s="32"/>
      <c r="L80" s="32"/>
    </row>
    <row r="81" spans="2:65" s="1" customFormat="1" ht="12" customHeight="1">
      <c r="B81" s="32"/>
      <c r="C81" s="27" t="s">
        <v>16</v>
      </c>
      <c r="L81" s="32"/>
    </row>
    <row r="82" spans="2:65" s="1" customFormat="1" ht="16.5" customHeight="1">
      <c r="B82" s="32"/>
      <c r="E82" s="301" t="str">
        <f>E7</f>
        <v>FVE systém v objektech Města Tachova</v>
      </c>
      <c r="F82" s="302"/>
      <c r="G82" s="302"/>
      <c r="H82" s="302"/>
      <c r="L82" s="32"/>
    </row>
    <row r="83" spans="2:65" s="1" customFormat="1" ht="12" customHeight="1">
      <c r="B83" s="32"/>
      <c r="C83" s="27" t="s">
        <v>90</v>
      </c>
      <c r="L83" s="32"/>
    </row>
    <row r="84" spans="2:65" s="1" customFormat="1" ht="16.5" customHeight="1">
      <c r="B84" s="32"/>
      <c r="E84" s="283" t="str">
        <f>E9</f>
        <v>240307.14.1 - rekostrukce krytiny - přístavba</v>
      </c>
      <c r="F84" s="303"/>
      <c r="G84" s="303"/>
      <c r="H84" s="303"/>
      <c r="L84" s="32"/>
    </row>
    <row r="85" spans="2:65" s="1" customFormat="1" ht="6.95" customHeight="1">
      <c r="B85" s="32"/>
      <c r="L85" s="32"/>
    </row>
    <row r="86" spans="2:65" s="1" customFormat="1" ht="12" customHeight="1">
      <c r="B86" s="32"/>
      <c r="C86" s="27" t="s">
        <v>21</v>
      </c>
      <c r="F86" s="25" t="str">
        <f>F12</f>
        <v>Tachov</v>
      </c>
      <c r="I86" s="27" t="s">
        <v>23</v>
      </c>
      <c r="J86" s="49" t="str">
        <f>IF(J12="","",J12)</f>
        <v>5. 3. 2025</v>
      </c>
      <c r="L86" s="32"/>
    </row>
    <row r="87" spans="2:65" s="1" customFormat="1" ht="6.95" customHeight="1">
      <c r="B87" s="32"/>
      <c r="L87" s="32"/>
    </row>
    <row r="88" spans="2:65" s="1" customFormat="1" ht="25.7" customHeight="1">
      <c r="B88" s="32"/>
      <c r="C88" s="27" t="s">
        <v>25</v>
      </c>
      <c r="F88" s="25" t="str">
        <f>E15</f>
        <v>Město Tachov</v>
      </c>
      <c r="I88" s="27" t="s">
        <v>32</v>
      </c>
      <c r="J88" s="30" t="str">
        <f>E21</f>
        <v>S P I R A L spol. s r. o.</v>
      </c>
      <c r="L88" s="32"/>
    </row>
    <row r="89" spans="2:65" s="1" customFormat="1" ht="15.2" customHeight="1">
      <c r="B89" s="32"/>
      <c r="C89" s="27" t="s">
        <v>30</v>
      </c>
      <c r="F89" s="25" t="str">
        <f>IF(E18="","",E18)</f>
        <v>Vyplň údaj</v>
      </c>
      <c r="I89" s="27" t="s">
        <v>37</v>
      </c>
      <c r="J89" s="30" t="str">
        <f>E24</f>
        <v>Ladislav Sadílek</v>
      </c>
      <c r="L89" s="32"/>
    </row>
    <row r="90" spans="2:65" s="1" customFormat="1" ht="10.35" customHeight="1">
      <c r="B90" s="32"/>
      <c r="L90" s="32"/>
    </row>
    <row r="91" spans="2:65" s="10" customFormat="1" ht="29.25" customHeight="1">
      <c r="B91" s="107"/>
      <c r="C91" s="108" t="s">
        <v>111</v>
      </c>
      <c r="D91" s="109" t="s">
        <v>60</v>
      </c>
      <c r="E91" s="109" t="s">
        <v>56</v>
      </c>
      <c r="F91" s="109" t="s">
        <v>57</v>
      </c>
      <c r="G91" s="109" t="s">
        <v>112</v>
      </c>
      <c r="H91" s="109" t="s">
        <v>113</v>
      </c>
      <c r="I91" s="109" t="s">
        <v>114</v>
      </c>
      <c r="J91" s="109" t="s">
        <v>95</v>
      </c>
      <c r="K91" s="110" t="s">
        <v>115</v>
      </c>
      <c r="L91" s="107"/>
      <c r="M91" s="56" t="s">
        <v>19</v>
      </c>
      <c r="N91" s="57" t="s">
        <v>45</v>
      </c>
      <c r="O91" s="57" t="s">
        <v>116</v>
      </c>
      <c r="P91" s="57" t="s">
        <v>117</v>
      </c>
      <c r="Q91" s="57" t="s">
        <v>118</v>
      </c>
      <c r="R91" s="57" t="s">
        <v>119</v>
      </c>
      <c r="S91" s="57" t="s">
        <v>120</v>
      </c>
      <c r="T91" s="58" t="s">
        <v>121</v>
      </c>
    </row>
    <row r="92" spans="2:65" s="1" customFormat="1" ht="22.9" customHeight="1">
      <c r="B92" s="32"/>
      <c r="C92" s="61" t="s">
        <v>122</v>
      </c>
      <c r="J92" s="111">
        <f>BK92</f>
        <v>0</v>
      </c>
      <c r="L92" s="32"/>
      <c r="M92" s="59"/>
      <c r="N92" s="50"/>
      <c r="O92" s="50"/>
      <c r="P92" s="112">
        <f>P93+P139+P297</f>
        <v>0</v>
      </c>
      <c r="Q92" s="50"/>
      <c r="R92" s="112">
        <f>R93+R139+R297</f>
        <v>2.01262885</v>
      </c>
      <c r="S92" s="50"/>
      <c r="T92" s="113">
        <f>T93+T139+T297</f>
        <v>17.090448500000001</v>
      </c>
      <c r="AT92" s="17" t="s">
        <v>74</v>
      </c>
      <c r="AU92" s="17" t="s">
        <v>96</v>
      </c>
      <c r="BK92" s="114">
        <f>BK93+BK139+BK297</f>
        <v>0</v>
      </c>
    </row>
    <row r="93" spans="2:65" s="11" customFormat="1" ht="25.9" customHeight="1">
      <c r="B93" s="115"/>
      <c r="D93" s="116" t="s">
        <v>74</v>
      </c>
      <c r="E93" s="117" t="s">
        <v>123</v>
      </c>
      <c r="F93" s="117" t="s">
        <v>124</v>
      </c>
      <c r="I93" s="118"/>
      <c r="J93" s="119">
        <f>BK93</f>
        <v>0</v>
      </c>
      <c r="L93" s="115"/>
      <c r="M93" s="120"/>
      <c r="P93" s="121">
        <f>P94+P112</f>
        <v>0</v>
      </c>
      <c r="R93" s="121">
        <f>R94+R112</f>
        <v>8.4903499999999993E-2</v>
      </c>
      <c r="T93" s="122">
        <f>T94+T112</f>
        <v>0</v>
      </c>
      <c r="AR93" s="116" t="s">
        <v>83</v>
      </c>
      <c r="AT93" s="123" t="s">
        <v>74</v>
      </c>
      <c r="AU93" s="123" t="s">
        <v>75</v>
      </c>
      <c r="AY93" s="116" t="s">
        <v>125</v>
      </c>
      <c r="BK93" s="124">
        <f>BK94+BK112</f>
        <v>0</v>
      </c>
    </row>
    <row r="94" spans="2:65" s="11" customFormat="1" ht="22.9" customHeight="1">
      <c r="B94" s="115"/>
      <c r="D94" s="116" t="s">
        <v>74</v>
      </c>
      <c r="E94" s="125" t="s">
        <v>126</v>
      </c>
      <c r="F94" s="125" t="s">
        <v>127</v>
      </c>
      <c r="I94" s="118"/>
      <c r="J94" s="126">
        <f>BK94</f>
        <v>0</v>
      </c>
      <c r="L94" s="115"/>
      <c r="M94" s="120"/>
      <c r="P94" s="121">
        <f>SUM(P95:P111)</f>
        <v>0</v>
      </c>
      <c r="R94" s="121">
        <f>SUM(R95:R111)</f>
        <v>0</v>
      </c>
      <c r="T94" s="122">
        <f>SUM(T95:T111)</f>
        <v>0</v>
      </c>
      <c r="AR94" s="116" t="s">
        <v>83</v>
      </c>
      <c r="AT94" s="123" t="s">
        <v>74</v>
      </c>
      <c r="AU94" s="123" t="s">
        <v>83</v>
      </c>
      <c r="AY94" s="116" t="s">
        <v>125</v>
      </c>
      <c r="BK94" s="124">
        <f>SUM(BK95:BK111)</f>
        <v>0</v>
      </c>
    </row>
    <row r="95" spans="2:65" s="1" customFormat="1" ht="21.75" customHeight="1">
      <c r="B95" s="32"/>
      <c r="C95" s="127" t="s">
        <v>83</v>
      </c>
      <c r="D95" s="127" t="s">
        <v>128</v>
      </c>
      <c r="E95" s="128" t="s">
        <v>129</v>
      </c>
      <c r="F95" s="129" t="s">
        <v>130</v>
      </c>
      <c r="G95" s="130" t="s">
        <v>131</v>
      </c>
      <c r="H95" s="131">
        <v>1342.115</v>
      </c>
      <c r="I95" s="132"/>
      <c r="J95" s="133">
        <f>ROUND(I95*H95,2)</f>
        <v>0</v>
      </c>
      <c r="K95" s="129" t="s">
        <v>132</v>
      </c>
      <c r="L95" s="32"/>
      <c r="M95" s="134" t="s">
        <v>19</v>
      </c>
      <c r="N95" s="135" t="s">
        <v>46</v>
      </c>
      <c r="P95" s="136">
        <f>O95*H95</f>
        <v>0</v>
      </c>
      <c r="Q95" s="136">
        <v>0</v>
      </c>
      <c r="R95" s="136">
        <f>Q95*H95</f>
        <v>0</v>
      </c>
      <c r="S95" s="136">
        <v>0</v>
      </c>
      <c r="T95" s="137">
        <f>S95*H95</f>
        <v>0</v>
      </c>
      <c r="AR95" s="138" t="s">
        <v>133</v>
      </c>
      <c r="AT95" s="138" t="s">
        <v>128</v>
      </c>
      <c r="AU95" s="138" t="s">
        <v>85</v>
      </c>
      <c r="AY95" s="17" t="s">
        <v>125</v>
      </c>
      <c r="BE95" s="139">
        <f>IF(N95="základní",J95,0)</f>
        <v>0</v>
      </c>
      <c r="BF95" s="139">
        <f>IF(N95="snížená",J95,0)</f>
        <v>0</v>
      </c>
      <c r="BG95" s="139">
        <f>IF(N95="zákl. přenesená",J95,0)</f>
        <v>0</v>
      </c>
      <c r="BH95" s="139">
        <f>IF(N95="sníž. přenesená",J95,0)</f>
        <v>0</v>
      </c>
      <c r="BI95" s="139">
        <f>IF(N95="nulová",J95,0)</f>
        <v>0</v>
      </c>
      <c r="BJ95" s="17" t="s">
        <v>83</v>
      </c>
      <c r="BK95" s="139">
        <f>ROUND(I95*H95,2)</f>
        <v>0</v>
      </c>
      <c r="BL95" s="17" t="s">
        <v>133</v>
      </c>
      <c r="BM95" s="138" t="s">
        <v>85</v>
      </c>
    </row>
    <row r="96" spans="2:65" s="1" customFormat="1" ht="19.5">
      <c r="B96" s="32"/>
      <c r="D96" s="140" t="s">
        <v>134</v>
      </c>
      <c r="F96" s="141" t="s">
        <v>135</v>
      </c>
      <c r="I96" s="142"/>
      <c r="L96" s="32"/>
      <c r="M96" s="143"/>
      <c r="T96" s="53"/>
      <c r="AT96" s="17" t="s">
        <v>134</v>
      </c>
      <c r="AU96" s="17" t="s">
        <v>85</v>
      </c>
    </row>
    <row r="97" spans="2:65" s="1" customFormat="1" ht="11.25">
      <c r="B97" s="32"/>
      <c r="D97" s="144" t="s">
        <v>136</v>
      </c>
      <c r="F97" s="145" t="s">
        <v>137</v>
      </c>
      <c r="I97" s="142"/>
      <c r="L97" s="32"/>
      <c r="M97" s="143"/>
      <c r="T97" s="53"/>
      <c r="AT97" s="17" t="s">
        <v>136</v>
      </c>
      <c r="AU97" s="17" t="s">
        <v>85</v>
      </c>
    </row>
    <row r="98" spans="2:65" s="12" customFormat="1" ht="11.25">
      <c r="B98" s="146"/>
      <c r="D98" s="140" t="s">
        <v>138</v>
      </c>
      <c r="E98" s="147" t="s">
        <v>19</v>
      </c>
      <c r="F98" s="148" t="s">
        <v>139</v>
      </c>
      <c r="H98" s="147" t="s">
        <v>19</v>
      </c>
      <c r="I98" s="149"/>
      <c r="L98" s="146"/>
      <c r="M98" s="150"/>
      <c r="T98" s="151"/>
      <c r="AT98" s="147" t="s">
        <v>138</v>
      </c>
      <c r="AU98" s="147" t="s">
        <v>85</v>
      </c>
      <c r="AV98" s="12" t="s">
        <v>83</v>
      </c>
      <c r="AW98" s="12" t="s">
        <v>36</v>
      </c>
      <c r="AX98" s="12" t="s">
        <v>75</v>
      </c>
      <c r="AY98" s="147" t="s">
        <v>125</v>
      </c>
    </row>
    <row r="99" spans="2:65" s="13" customFormat="1" ht="11.25">
      <c r="B99" s="152"/>
      <c r="D99" s="140" t="s">
        <v>138</v>
      </c>
      <c r="E99" s="153" t="s">
        <v>19</v>
      </c>
      <c r="F99" s="154" t="s">
        <v>140</v>
      </c>
      <c r="H99" s="155">
        <v>1342.115</v>
      </c>
      <c r="I99" s="156"/>
      <c r="L99" s="152"/>
      <c r="M99" s="157"/>
      <c r="T99" s="158"/>
      <c r="AT99" s="153" t="s">
        <v>138</v>
      </c>
      <c r="AU99" s="153" t="s">
        <v>85</v>
      </c>
      <c r="AV99" s="13" t="s">
        <v>85</v>
      </c>
      <c r="AW99" s="13" t="s">
        <v>36</v>
      </c>
      <c r="AX99" s="13" t="s">
        <v>75</v>
      </c>
      <c r="AY99" s="153" t="s">
        <v>125</v>
      </c>
    </row>
    <row r="100" spans="2:65" s="14" customFormat="1" ht="11.25">
      <c r="B100" s="159"/>
      <c r="D100" s="140" t="s">
        <v>138</v>
      </c>
      <c r="E100" s="160" t="s">
        <v>19</v>
      </c>
      <c r="F100" s="161" t="s">
        <v>141</v>
      </c>
      <c r="H100" s="162">
        <v>1342.115</v>
      </c>
      <c r="I100" s="163"/>
      <c r="L100" s="159"/>
      <c r="M100" s="164"/>
      <c r="T100" s="165"/>
      <c r="AT100" s="160" t="s">
        <v>138</v>
      </c>
      <c r="AU100" s="160" t="s">
        <v>85</v>
      </c>
      <c r="AV100" s="14" t="s">
        <v>133</v>
      </c>
      <c r="AW100" s="14" t="s">
        <v>36</v>
      </c>
      <c r="AX100" s="14" t="s">
        <v>83</v>
      </c>
      <c r="AY100" s="160" t="s">
        <v>125</v>
      </c>
    </row>
    <row r="101" spans="2:65" s="1" customFormat="1" ht="24.2" customHeight="1">
      <c r="B101" s="32"/>
      <c r="C101" s="127" t="s">
        <v>85</v>
      </c>
      <c r="D101" s="127" t="s">
        <v>128</v>
      </c>
      <c r="E101" s="128" t="s">
        <v>142</v>
      </c>
      <c r="F101" s="129" t="s">
        <v>143</v>
      </c>
      <c r="G101" s="130" t="s">
        <v>131</v>
      </c>
      <c r="H101" s="131">
        <v>53684.6</v>
      </c>
      <c r="I101" s="132"/>
      <c r="J101" s="133">
        <f>ROUND(I101*H101,2)</f>
        <v>0</v>
      </c>
      <c r="K101" s="129" t="s">
        <v>132</v>
      </c>
      <c r="L101" s="32"/>
      <c r="M101" s="134" t="s">
        <v>19</v>
      </c>
      <c r="N101" s="135" t="s">
        <v>46</v>
      </c>
      <c r="P101" s="136">
        <f>O101*H101</f>
        <v>0</v>
      </c>
      <c r="Q101" s="136">
        <v>0</v>
      </c>
      <c r="R101" s="136">
        <f>Q101*H101</f>
        <v>0</v>
      </c>
      <c r="S101" s="136">
        <v>0</v>
      </c>
      <c r="T101" s="137">
        <f>S101*H101</f>
        <v>0</v>
      </c>
      <c r="AR101" s="138" t="s">
        <v>133</v>
      </c>
      <c r="AT101" s="138" t="s">
        <v>128</v>
      </c>
      <c r="AU101" s="138" t="s">
        <v>85</v>
      </c>
      <c r="AY101" s="17" t="s">
        <v>125</v>
      </c>
      <c r="BE101" s="139">
        <f>IF(N101="základní",J101,0)</f>
        <v>0</v>
      </c>
      <c r="BF101" s="139">
        <f>IF(N101="snížená",J101,0)</f>
        <v>0</v>
      </c>
      <c r="BG101" s="139">
        <f>IF(N101="zákl. přenesená",J101,0)</f>
        <v>0</v>
      </c>
      <c r="BH101" s="139">
        <f>IF(N101="sníž. přenesená",J101,0)</f>
        <v>0</v>
      </c>
      <c r="BI101" s="139">
        <f>IF(N101="nulová",J101,0)</f>
        <v>0</v>
      </c>
      <c r="BJ101" s="17" t="s">
        <v>83</v>
      </c>
      <c r="BK101" s="139">
        <f>ROUND(I101*H101,2)</f>
        <v>0</v>
      </c>
      <c r="BL101" s="17" t="s">
        <v>133</v>
      </c>
      <c r="BM101" s="138" t="s">
        <v>133</v>
      </c>
    </row>
    <row r="102" spans="2:65" s="1" customFormat="1" ht="19.5">
      <c r="B102" s="32"/>
      <c r="D102" s="140" t="s">
        <v>134</v>
      </c>
      <c r="F102" s="141" t="s">
        <v>144</v>
      </c>
      <c r="I102" s="142"/>
      <c r="L102" s="32"/>
      <c r="M102" s="143"/>
      <c r="T102" s="53"/>
      <c r="AT102" s="17" t="s">
        <v>134</v>
      </c>
      <c r="AU102" s="17" t="s">
        <v>85</v>
      </c>
    </row>
    <row r="103" spans="2:65" s="1" customFormat="1" ht="11.25">
      <c r="B103" s="32"/>
      <c r="D103" s="144" t="s">
        <v>136</v>
      </c>
      <c r="F103" s="145" t="s">
        <v>145</v>
      </c>
      <c r="I103" s="142"/>
      <c r="L103" s="32"/>
      <c r="M103" s="143"/>
      <c r="T103" s="53"/>
      <c r="AT103" s="17" t="s">
        <v>136</v>
      </c>
      <c r="AU103" s="17" t="s">
        <v>85</v>
      </c>
    </row>
    <row r="104" spans="2:65" s="13" customFormat="1" ht="11.25">
      <c r="B104" s="152"/>
      <c r="D104" s="140" t="s">
        <v>138</v>
      </c>
      <c r="E104" s="153" t="s">
        <v>19</v>
      </c>
      <c r="F104" s="154" t="s">
        <v>146</v>
      </c>
      <c r="H104" s="155">
        <v>53684.6</v>
      </c>
      <c r="I104" s="156"/>
      <c r="L104" s="152"/>
      <c r="M104" s="157"/>
      <c r="T104" s="158"/>
      <c r="AT104" s="153" t="s">
        <v>138</v>
      </c>
      <c r="AU104" s="153" t="s">
        <v>85</v>
      </c>
      <c r="AV104" s="13" t="s">
        <v>85</v>
      </c>
      <c r="AW104" s="13" t="s">
        <v>36</v>
      </c>
      <c r="AX104" s="13" t="s">
        <v>75</v>
      </c>
      <c r="AY104" s="153" t="s">
        <v>125</v>
      </c>
    </row>
    <row r="105" spans="2:65" s="14" customFormat="1" ht="11.25">
      <c r="B105" s="159"/>
      <c r="D105" s="140" t="s">
        <v>138</v>
      </c>
      <c r="E105" s="160" t="s">
        <v>19</v>
      </c>
      <c r="F105" s="161" t="s">
        <v>141</v>
      </c>
      <c r="H105" s="162">
        <v>53684.6</v>
      </c>
      <c r="I105" s="163"/>
      <c r="L105" s="159"/>
      <c r="M105" s="164"/>
      <c r="T105" s="165"/>
      <c r="AT105" s="160" t="s">
        <v>138</v>
      </c>
      <c r="AU105" s="160" t="s">
        <v>85</v>
      </c>
      <c r="AV105" s="14" t="s">
        <v>133</v>
      </c>
      <c r="AW105" s="14" t="s">
        <v>36</v>
      </c>
      <c r="AX105" s="14" t="s">
        <v>83</v>
      </c>
      <c r="AY105" s="160" t="s">
        <v>125</v>
      </c>
    </row>
    <row r="106" spans="2:65" s="1" customFormat="1" ht="21.75" customHeight="1">
      <c r="B106" s="32"/>
      <c r="C106" s="127" t="s">
        <v>147</v>
      </c>
      <c r="D106" s="127" t="s">
        <v>128</v>
      </c>
      <c r="E106" s="128" t="s">
        <v>148</v>
      </c>
      <c r="F106" s="129" t="s">
        <v>149</v>
      </c>
      <c r="G106" s="130" t="s">
        <v>131</v>
      </c>
      <c r="H106" s="131">
        <v>1342.115</v>
      </c>
      <c r="I106" s="132"/>
      <c r="J106" s="133">
        <f>ROUND(I106*H106,2)</f>
        <v>0</v>
      </c>
      <c r="K106" s="129" t="s">
        <v>132</v>
      </c>
      <c r="L106" s="32"/>
      <c r="M106" s="134" t="s">
        <v>19</v>
      </c>
      <c r="N106" s="135" t="s">
        <v>46</v>
      </c>
      <c r="P106" s="136">
        <f>O106*H106</f>
        <v>0</v>
      </c>
      <c r="Q106" s="136">
        <v>0</v>
      </c>
      <c r="R106" s="136">
        <f>Q106*H106</f>
        <v>0</v>
      </c>
      <c r="S106" s="136">
        <v>0</v>
      </c>
      <c r="T106" s="137">
        <f>S106*H106</f>
        <v>0</v>
      </c>
      <c r="AR106" s="138" t="s">
        <v>133</v>
      </c>
      <c r="AT106" s="138" t="s">
        <v>128</v>
      </c>
      <c r="AU106" s="138" t="s">
        <v>85</v>
      </c>
      <c r="AY106" s="17" t="s">
        <v>125</v>
      </c>
      <c r="BE106" s="139">
        <f>IF(N106="základní",J106,0)</f>
        <v>0</v>
      </c>
      <c r="BF106" s="139">
        <f>IF(N106="snížená",J106,0)</f>
        <v>0</v>
      </c>
      <c r="BG106" s="139">
        <f>IF(N106="zákl. přenesená",J106,0)</f>
        <v>0</v>
      </c>
      <c r="BH106" s="139">
        <f>IF(N106="sníž. přenesená",J106,0)</f>
        <v>0</v>
      </c>
      <c r="BI106" s="139">
        <f>IF(N106="nulová",J106,0)</f>
        <v>0</v>
      </c>
      <c r="BJ106" s="17" t="s">
        <v>83</v>
      </c>
      <c r="BK106" s="139">
        <f>ROUND(I106*H106,2)</f>
        <v>0</v>
      </c>
      <c r="BL106" s="17" t="s">
        <v>133</v>
      </c>
      <c r="BM106" s="138" t="s">
        <v>150</v>
      </c>
    </row>
    <row r="107" spans="2:65" s="1" customFormat="1" ht="19.5">
      <c r="B107" s="32"/>
      <c r="D107" s="140" t="s">
        <v>134</v>
      </c>
      <c r="F107" s="141" t="s">
        <v>151</v>
      </c>
      <c r="I107" s="142"/>
      <c r="L107" s="32"/>
      <c r="M107" s="143"/>
      <c r="T107" s="53"/>
      <c r="AT107" s="17" t="s">
        <v>134</v>
      </c>
      <c r="AU107" s="17" t="s">
        <v>85</v>
      </c>
    </row>
    <row r="108" spans="2:65" s="1" customFormat="1" ht="11.25">
      <c r="B108" s="32"/>
      <c r="D108" s="144" t="s">
        <v>136</v>
      </c>
      <c r="F108" s="145" t="s">
        <v>152</v>
      </c>
      <c r="I108" s="142"/>
      <c r="L108" s="32"/>
      <c r="M108" s="143"/>
      <c r="T108" s="53"/>
      <c r="AT108" s="17" t="s">
        <v>136</v>
      </c>
      <c r="AU108" s="17" t="s">
        <v>85</v>
      </c>
    </row>
    <row r="109" spans="2:65" s="1" customFormat="1" ht="16.5" customHeight="1">
      <c r="B109" s="32"/>
      <c r="C109" s="127" t="s">
        <v>133</v>
      </c>
      <c r="D109" s="127" t="s">
        <v>128</v>
      </c>
      <c r="E109" s="128" t="s">
        <v>153</v>
      </c>
      <c r="F109" s="129" t="s">
        <v>154</v>
      </c>
      <c r="G109" s="130" t="s">
        <v>131</v>
      </c>
      <c r="H109" s="131">
        <v>1342.115</v>
      </c>
      <c r="I109" s="132"/>
      <c r="J109" s="133">
        <f>ROUND(I109*H109,2)</f>
        <v>0</v>
      </c>
      <c r="K109" s="129" t="s">
        <v>132</v>
      </c>
      <c r="L109" s="32"/>
      <c r="M109" s="134" t="s">
        <v>19</v>
      </c>
      <c r="N109" s="135" t="s">
        <v>46</v>
      </c>
      <c r="P109" s="136">
        <f>O109*H109</f>
        <v>0</v>
      </c>
      <c r="Q109" s="136">
        <v>0</v>
      </c>
      <c r="R109" s="136">
        <f>Q109*H109</f>
        <v>0</v>
      </c>
      <c r="S109" s="136">
        <v>0</v>
      </c>
      <c r="T109" s="137">
        <f>S109*H109</f>
        <v>0</v>
      </c>
      <c r="AR109" s="138" t="s">
        <v>133</v>
      </c>
      <c r="AT109" s="138" t="s">
        <v>128</v>
      </c>
      <c r="AU109" s="138" t="s">
        <v>85</v>
      </c>
      <c r="AY109" s="17" t="s">
        <v>125</v>
      </c>
      <c r="BE109" s="139">
        <f>IF(N109="základní",J109,0)</f>
        <v>0</v>
      </c>
      <c r="BF109" s="139">
        <f>IF(N109="snížená",J109,0)</f>
        <v>0</v>
      </c>
      <c r="BG109" s="139">
        <f>IF(N109="zákl. přenesená",J109,0)</f>
        <v>0</v>
      </c>
      <c r="BH109" s="139">
        <f>IF(N109="sníž. přenesená",J109,0)</f>
        <v>0</v>
      </c>
      <c r="BI109" s="139">
        <f>IF(N109="nulová",J109,0)</f>
        <v>0</v>
      </c>
      <c r="BJ109" s="17" t="s">
        <v>83</v>
      </c>
      <c r="BK109" s="139">
        <f>ROUND(I109*H109,2)</f>
        <v>0</v>
      </c>
      <c r="BL109" s="17" t="s">
        <v>133</v>
      </c>
      <c r="BM109" s="138" t="s">
        <v>155</v>
      </c>
    </row>
    <row r="110" spans="2:65" s="1" customFormat="1" ht="11.25">
      <c r="B110" s="32"/>
      <c r="D110" s="140" t="s">
        <v>134</v>
      </c>
      <c r="F110" s="141" t="s">
        <v>156</v>
      </c>
      <c r="I110" s="142"/>
      <c r="L110" s="32"/>
      <c r="M110" s="143"/>
      <c r="T110" s="53"/>
      <c r="AT110" s="17" t="s">
        <v>134</v>
      </c>
      <c r="AU110" s="17" t="s">
        <v>85</v>
      </c>
    </row>
    <row r="111" spans="2:65" s="1" customFormat="1" ht="11.25">
      <c r="B111" s="32"/>
      <c r="D111" s="144" t="s">
        <v>136</v>
      </c>
      <c r="F111" s="145" t="s">
        <v>157</v>
      </c>
      <c r="I111" s="142"/>
      <c r="L111" s="32"/>
      <c r="M111" s="143"/>
      <c r="T111" s="53"/>
      <c r="AT111" s="17" t="s">
        <v>136</v>
      </c>
      <c r="AU111" s="17" t="s">
        <v>85</v>
      </c>
    </row>
    <row r="112" spans="2:65" s="11" customFormat="1" ht="22.9" customHeight="1">
      <c r="B112" s="115"/>
      <c r="D112" s="116" t="s">
        <v>74</v>
      </c>
      <c r="E112" s="125" t="s">
        <v>158</v>
      </c>
      <c r="F112" s="125" t="s">
        <v>159</v>
      </c>
      <c r="I112" s="118"/>
      <c r="J112" s="126">
        <f>BK112</f>
        <v>0</v>
      </c>
      <c r="L112" s="115"/>
      <c r="M112" s="120"/>
      <c r="P112" s="121">
        <f>SUM(P113:P138)</f>
        <v>0</v>
      </c>
      <c r="R112" s="121">
        <f>SUM(R113:R138)</f>
        <v>8.4903499999999993E-2</v>
      </c>
      <c r="T112" s="122">
        <f>SUM(T113:T138)</f>
        <v>0</v>
      </c>
      <c r="AR112" s="116" t="s">
        <v>83</v>
      </c>
      <c r="AT112" s="123" t="s">
        <v>74</v>
      </c>
      <c r="AU112" s="123" t="s">
        <v>83</v>
      </c>
      <c r="AY112" s="116" t="s">
        <v>125</v>
      </c>
      <c r="BK112" s="124">
        <f>SUM(BK113:BK138)</f>
        <v>0</v>
      </c>
    </row>
    <row r="113" spans="2:65" s="1" customFormat="1" ht="16.5" customHeight="1">
      <c r="B113" s="32"/>
      <c r="C113" s="127" t="s">
        <v>160</v>
      </c>
      <c r="D113" s="127" t="s">
        <v>128</v>
      </c>
      <c r="E113" s="128" t="s">
        <v>161</v>
      </c>
      <c r="F113" s="129" t="s">
        <v>162</v>
      </c>
      <c r="G113" s="130" t="s">
        <v>163</v>
      </c>
      <c r="H113" s="131">
        <v>15.436999999999999</v>
      </c>
      <c r="I113" s="132"/>
      <c r="J113" s="133">
        <f>ROUND(I113*H113,2)</f>
        <v>0</v>
      </c>
      <c r="K113" s="129" t="s">
        <v>132</v>
      </c>
      <c r="L113" s="32"/>
      <c r="M113" s="134" t="s">
        <v>19</v>
      </c>
      <c r="N113" s="135" t="s">
        <v>46</v>
      </c>
      <c r="P113" s="136">
        <f>O113*H113</f>
        <v>0</v>
      </c>
      <c r="Q113" s="136">
        <v>5.4999999999999997E-3</v>
      </c>
      <c r="R113" s="136">
        <f>Q113*H113</f>
        <v>8.4903499999999993E-2</v>
      </c>
      <c r="S113" s="136">
        <v>0</v>
      </c>
      <c r="T113" s="137">
        <f>S113*H113</f>
        <v>0</v>
      </c>
      <c r="AR113" s="138" t="s">
        <v>133</v>
      </c>
      <c r="AT113" s="138" t="s">
        <v>128</v>
      </c>
      <c r="AU113" s="138" t="s">
        <v>85</v>
      </c>
      <c r="AY113" s="17" t="s">
        <v>125</v>
      </c>
      <c r="BE113" s="139">
        <f>IF(N113="základní",J113,0)</f>
        <v>0</v>
      </c>
      <c r="BF113" s="139">
        <f>IF(N113="snížená",J113,0)</f>
        <v>0</v>
      </c>
      <c r="BG113" s="139">
        <f>IF(N113="zákl. přenesená",J113,0)</f>
        <v>0</v>
      </c>
      <c r="BH113" s="139">
        <f>IF(N113="sníž. přenesená",J113,0)</f>
        <v>0</v>
      </c>
      <c r="BI113" s="139">
        <f>IF(N113="nulová",J113,0)</f>
        <v>0</v>
      </c>
      <c r="BJ113" s="17" t="s">
        <v>83</v>
      </c>
      <c r="BK113" s="139">
        <f>ROUND(I113*H113,2)</f>
        <v>0</v>
      </c>
      <c r="BL113" s="17" t="s">
        <v>133</v>
      </c>
      <c r="BM113" s="138" t="s">
        <v>164</v>
      </c>
    </row>
    <row r="114" spans="2:65" s="1" customFormat="1" ht="11.25">
      <c r="B114" s="32"/>
      <c r="D114" s="140" t="s">
        <v>134</v>
      </c>
      <c r="F114" s="141" t="s">
        <v>165</v>
      </c>
      <c r="I114" s="142"/>
      <c r="L114" s="32"/>
      <c r="M114" s="143"/>
      <c r="T114" s="53"/>
      <c r="AT114" s="17" t="s">
        <v>134</v>
      </c>
      <c r="AU114" s="17" t="s">
        <v>85</v>
      </c>
    </row>
    <row r="115" spans="2:65" s="1" customFormat="1" ht="11.25">
      <c r="B115" s="32"/>
      <c r="D115" s="144" t="s">
        <v>136</v>
      </c>
      <c r="F115" s="145" t="s">
        <v>166</v>
      </c>
      <c r="I115" s="142"/>
      <c r="L115" s="32"/>
      <c r="M115" s="143"/>
      <c r="T115" s="53"/>
      <c r="AT115" s="17" t="s">
        <v>136</v>
      </c>
      <c r="AU115" s="17" t="s">
        <v>85</v>
      </c>
    </row>
    <row r="116" spans="2:65" s="13" customFormat="1" ht="11.25">
      <c r="B116" s="152"/>
      <c r="D116" s="140" t="s">
        <v>138</v>
      </c>
      <c r="E116" s="153" t="s">
        <v>19</v>
      </c>
      <c r="F116" s="154" t="s">
        <v>167</v>
      </c>
      <c r="H116" s="155">
        <v>15.436999999999999</v>
      </c>
      <c r="I116" s="156"/>
      <c r="L116" s="152"/>
      <c r="M116" s="157"/>
      <c r="T116" s="158"/>
      <c r="AT116" s="153" t="s">
        <v>138</v>
      </c>
      <c r="AU116" s="153" t="s">
        <v>85</v>
      </c>
      <c r="AV116" s="13" t="s">
        <v>85</v>
      </c>
      <c r="AW116" s="13" t="s">
        <v>36</v>
      </c>
      <c r="AX116" s="13" t="s">
        <v>75</v>
      </c>
      <c r="AY116" s="153" t="s">
        <v>125</v>
      </c>
    </row>
    <row r="117" spans="2:65" s="14" customFormat="1" ht="11.25">
      <c r="B117" s="159"/>
      <c r="D117" s="140" t="s">
        <v>138</v>
      </c>
      <c r="E117" s="160" t="s">
        <v>19</v>
      </c>
      <c r="F117" s="161" t="s">
        <v>141</v>
      </c>
      <c r="H117" s="162">
        <v>15.436999999999999</v>
      </c>
      <c r="I117" s="163"/>
      <c r="L117" s="159"/>
      <c r="M117" s="164"/>
      <c r="T117" s="165"/>
      <c r="AT117" s="160" t="s">
        <v>138</v>
      </c>
      <c r="AU117" s="160" t="s">
        <v>85</v>
      </c>
      <c r="AV117" s="14" t="s">
        <v>133</v>
      </c>
      <c r="AW117" s="14" t="s">
        <v>36</v>
      </c>
      <c r="AX117" s="14" t="s">
        <v>83</v>
      </c>
      <c r="AY117" s="160" t="s">
        <v>125</v>
      </c>
    </row>
    <row r="118" spans="2:65" s="1" customFormat="1" ht="16.5" customHeight="1">
      <c r="B118" s="32"/>
      <c r="C118" s="127" t="s">
        <v>150</v>
      </c>
      <c r="D118" s="127" t="s">
        <v>128</v>
      </c>
      <c r="E118" s="128" t="s">
        <v>168</v>
      </c>
      <c r="F118" s="129" t="s">
        <v>169</v>
      </c>
      <c r="G118" s="130" t="s">
        <v>163</v>
      </c>
      <c r="H118" s="131">
        <v>17.088000000000001</v>
      </c>
      <c r="I118" s="132"/>
      <c r="J118" s="133">
        <f>ROUND(I118*H118,2)</f>
        <v>0</v>
      </c>
      <c r="K118" s="129" t="s">
        <v>132</v>
      </c>
      <c r="L118" s="32"/>
      <c r="M118" s="134" t="s">
        <v>19</v>
      </c>
      <c r="N118" s="135" t="s">
        <v>46</v>
      </c>
      <c r="P118" s="136">
        <f>O118*H118</f>
        <v>0</v>
      </c>
      <c r="Q118" s="136">
        <v>0</v>
      </c>
      <c r="R118" s="136">
        <f>Q118*H118</f>
        <v>0</v>
      </c>
      <c r="S118" s="136">
        <v>0</v>
      </c>
      <c r="T118" s="137">
        <f>S118*H118</f>
        <v>0</v>
      </c>
      <c r="AR118" s="138" t="s">
        <v>133</v>
      </c>
      <c r="AT118" s="138" t="s">
        <v>128</v>
      </c>
      <c r="AU118" s="138" t="s">
        <v>85</v>
      </c>
      <c r="AY118" s="17" t="s">
        <v>125</v>
      </c>
      <c r="BE118" s="139">
        <f>IF(N118="základní",J118,0)</f>
        <v>0</v>
      </c>
      <c r="BF118" s="139">
        <f>IF(N118="snížená",J118,0)</f>
        <v>0</v>
      </c>
      <c r="BG118" s="139">
        <f>IF(N118="zákl. přenesená",J118,0)</f>
        <v>0</v>
      </c>
      <c r="BH118" s="139">
        <f>IF(N118="sníž. přenesená",J118,0)</f>
        <v>0</v>
      </c>
      <c r="BI118" s="139">
        <f>IF(N118="nulová",J118,0)</f>
        <v>0</v>
      </c>
      <c r="BJ118" s="17" t="s">
        <v>83</v>
      </c>
      <c r="BK118" s="139">
        <f>ROUND(I118*H118,2)</f>
        <v>0</v>
      </c>
      <c r="BL118" s="17" t="s">
        <v>133</v>
      </c>
      <c r="BM118" s="138" t="s">
        <v>8</v>
      </c>
    </row>
    <row r="119" spans="2:65" s="1" customFormat="1" ht="11.25">
      <c r="B119" s="32"/>
      <c r="D119" s="140" t="s">
        <v>134</v>
      </c>
      <c r="F119" s="141" t="s">
        <v>170</v>
      </c>
      <c r="I119" s="142"/>
      <c r="L119" s="32"/>
      <c r="M119" s="143"/>
      <c r="T119" s="53"/>
      <c r="AT119" s="17" t="s">
        <v>134</v>
      </c>
      <c r="AU119" s="17" t="s">
        <v>85</v>
      </c>
    </row>
    <row r="120" spans="2:65" s="1" customFormat="1" ht="11.25">
      <c r="B120" s="32"/>
      <c r="D120" s="144" t="s">
        <v>136</v>
      </c>
      <c r="F120" s="145" t="s">
        <v>171</v>
      </c>
      <c r="I120" s="142"/>
      <c r="L120" s="32"/>
      <c r="M120" s="143"/>
      <c r="T120" s="53"/>
      <c r="AT120" s="17" t="s">
        <v>136</v>
      </c>
      <c r="AU120" s="17" t="s">
        <v>85</v>
      </c>
    </row>
    <row r="121" spans="2:65" s="1" customFormat="1" ht="16.5" customHeight="1">
      <c r="B121" s="32"/>
      <c r="C121" s="127" t="s">
        <v>172</v>
      </c>
      <c r="D121" s="127" t="s">
        <v>128</v>
      </c>
      <c r="E121" s="128" t="s">
        <v>173</v>
      </c>
      <c r="F121" s="129" t="s">
        <v>174</v>
      </c>
      <c r="G121" s="130" t="s">
        <v>163</v>
      </c>
      <c r="H121" s="131">
        <v>17.088000000000001</v>
      </c>
      <c r="I121" s="132"/>
      <c r="J121" s="133">
        <f>ROUND(I121*H121,2)</f>
        <v>0</v>
      </c>
      <c r="K121" s="129" t="s">
        <v>132</v>
      </c>
      <c r="L121" s="32"/>
      <c r="M121" s="134" t="s">
        <v>19</v>
      </c>
      <c r="N121" s="135" t="s">
        <v>46</v>
      </c>
      <c r="P121" s="136">
        <f>O121*H121</f>
        <v>0</v>
      </c>
      <c r="Q121" s="136">
        <v>0</v>
      </c>
      <c r="R121" s="136">
        <f>Q121*H121</f>
        <v>0</v>
      </c>
      <c r="S121" s="136">
        <v>0</v>
      </c>
      <c r="T121" s="137">
        <f>S121*H121</f>
        <v>0</v>
      </c>
      <c r="AR121" s="138" t="s">
        <v>133</v>
      </c>
      <c r="AT121" s="138" t="s">
        <v>128</v>
      </c>
      <c r="AU121" s="138" t="s">
        <v>85</v>
      </c>
      <c r="AY121" s="17" t="s">
        <v>125</v>
      </c>
      <c r="BE121" s="139">
        <f>IF(N121="základní",J121,0)</f>
        <v>0</v>
      </c>
      <c r="BF121" s="139">
        <f>IF(N121="snížená",J121,0)</f>
        <v>0</v>
      </c>
      <c r="BG121" s="139">
        <f>IF(N121="zákl. přenesená",J121,0)</f>
        <v>0</v>
      </c>
      <c r="BH121" s="139">
        <f>IF(N121="sníž. přenesená",J121,0)</f>
        <v>0</v>
      </c>
      <c r="BI121" s="139">
        <f>IF(N121="nulová",J121,0)</f>
        <v>0</v>
      </c>
      <c r="BJ121" s="17" t="s">
        <v>83</v>
      </c>
      <c r="BK121" s="139">
        <f>ROUND(I121*H121,2)</f>
        <v>0</v>
      </c>
      <c r="BL121" s="17" t="s">
        <v>133</v>
      </c>
      <c r="BM121" s="138" t="s">
        <v>175</v>
      </c>
    </row>
    <row r="122" spans="2:65" s="1" customFormat="1" ht="11.25">
      <c r="B122" s="32"/>
      <c r="D122" s="140" t="s">
        <v>134</v>
      </c>
      <c r="F122" s="141" t="s">
        <v>176</v>
      </c>
      <c r="I122" s="142"/>
      <c r="L122" s="32"/>
      <c r="M122" s="143"/>
      <c r="T122" s="53"/>
      <c r="AT122" s="17" t="s">
        <v>134</v>
      </c>
      <c r="AU122" s="17" t="s">
        <v>85</v>
      </c>
    </row>
    <row r="123" spans="2:65" s="1" customFormat="1" ht="11.25">
      <c r="B123" s="32"/>
      <c r="D123" s="144" t="s">
        <v>136</v>
      </c>
      <c r="F123" s="145" t="s">
        <v>177</v>
      </c>
      <c r="I123" s="142"/>
      <c r="L123" s="32"/>
      <c r="M123" s="143"/>
      <c r="T123" s="53"/>
      <c r="AT123" s="17" t="s">
        <v>136</v>
      </c>
      <c r="AU123" s="17" t="s">
        <v>85</v>
      </c>
    </row>
    <row r="124" spans="2:65" s="1" customFormat="1" ht="16.5" customHeight="1">
      <c r="B124" s="32"/>
      <c r="C124" s="127" t="s">
        <v>155</v>
      </c>
      <c r="D124" s="127" t="s">
        <v>128</v>
      </c>
      <c r="E124" s="128" t="s">
        <v>178</v>
      </c>
      <c r="F124" s="129" t="s">
        <v>179</v>
      </c>
      <c r="G124" s="130" t="s">
        <v>163</v>
      </c>
      <c r="H124" s="131">
        <v>427.2</v>
      </c>
      <c r="I124" s="132"/>
      <c r="J124" s="133">
        <f>ROUND(I124*H124,2)</f>
        <v>0</v>
      </c>
      <c r="K124" s="129" t="s">
        <v>132</v>
      </c>
      <c r="L124" s="32"/>
      <c r="M124" s="134" t="s">
        <v>19</v>
      </c>
      <c r="N124" s="135" t="s">
        <v>46</v>
      </c>
      <c r="P124" s="136">
        <f>O124*H124</f>
        <v>0</v>
      </c>
      <c r="Q124" s="136">
        <v>0</v>
      </c>
      <c r="R124" s="136">
        <f>Q124*H124</f>
        <v>0</v>
      </c>
      <c r="S124" s="136">
        <v>0</v>
      </c>
      <c r="T124" s="137">
        <f>S124*H124</f>
        <v>0</v>
      </c>
      <c r="AR124" s="138" t="s">
        <v>133</v>
      </c>
      <c r="AT124" s="138" t="s">
        <v>128</v>
      </c>
      <c r="AU124" s="138" t="s">
        <v>85</v>
      </c>
      <c r="AY124" s="17" t="s">
        <v>125</v>
      </c>
      <c r="BE124" s="139">
        <f>IF(N124="základní",J124,0)</f>
        <v>0</v>
      </c>
      <c r="BF124" s="139">
        <f>IF(N124="snížená",J124,0)</f>
        <v>0</v>
      </c>
      <c r="BG124" s="139">
        <f>IF(N124="zákl. přenesená",J124,0)</f>
        <v>0</v>
      </c>
      <c r="BH124" s="139">
        <f>IF(N124="sníž. přenesená",J124,0)</f>
        <v>0</v>
      </c>
      <c r="BI124" s="139">
        <f>IF(N124="nulová",J124,0)</f>
        <v>0</v>
      </c>
      <c r="BJ124" s="17" t="s">
        <v>83</v>
      </c>
      <c r="BK124" s="139">
        <f>ROUND(I124*H124,2)</f>
        <v>0</v>
      </c>
      <c r="BL124" s="17" t="s">
        <v>133</v>
      </c>
      <c r="BM124" s="138" t="s">
        <v>180</v>
      </c>
    </row>
    <row r="125" spans="2:65" s="1" customFormat="1" ht="19.5">
      <c r="B125" s="32"/>
      <c r="D125" s="140" t="s">
        <v>134</v>
      </c>
      <c r="F125" s="141" t="s">
        <v>181</v>
      </c>
      <c r="I125" s="142"/>
      <c r="L125" s="32"/>
      <c r="M125" s="143"/>
      <c r="T125" s="53"/>
      <c r="AT125" s="17" t="s">
        <v>134</v>
      </c>
      <c r="AU125" s="17" t="s">
        <v>85</v>
      </c>
    </row>
    <row r="126" spans="2:65" s="1" customFormat="1" ht="11.25">
      <c r="B126" s="32"/>
      <c r="D126" s="144" t="s">
        <v>136</v>
      </c>
      <c r="F126" s="145" t="s">
        <v>182</v>
      </c>
      <c r="I126" s="142"/>
      <c r="L126" s="32"/>
      <c r="M126" s="143"/>
      <c r="T126" s="53"/>
      <c r="AT126" s="17" t="s">
        <v>136</v>
      </c>
      <c r="AU126" s="17" t="s">
        <v>85</v>
      </c>
    </row>
    <row r="127" spans="2:65" s="13" customFormat="1" ht="11.25">
      <c r="B127" s="152"/>
      <c r="D127" s="140" t="s">
        <v>138</v>
      </c>
      <c r="E127" s="153" t="s">
        <v>19</v>
      </c>
      <c r="F127" s="154" t="s">
        <v>183</v>
      </c>
      <c r="H127" s="155">
        <v>427.2</v>
      </c>
      <c r="I127" s="156"/>
      <c r="L127" s="152"/>
      <c r="M127" s="157"/>
      <c r="T127" s="158"/>
      <c r="AT127" s="153" t="s">
        <v>138</v>
      </c>
      <c r="AU127" s="153" t="s">
        <v>85</v>
      </c>
      <c r="AV127" s="13" t="s">
        <v>85</v>
      </c>
      <c r="AW127" s="13" t="s">
        <v>36</v>
      </c>
      <c r="AX127" s="13" t="s">
        <v>75</v>
      </c>
      <c r="AY127" s="153" t="s">
        <v>125</v>
      </c>
    </row>
    <row r="128" spans="2:65" s="14" customFormat="1" ht="11.25">
      <c r="B128" s="159"/>
      <c r="D128" s="140" t="s">
        <v>138</v>
      </c>
      <c r="E128" s="160" t="s">
        <v>19</v>
      </c>
      <c r="F128" s="161" t="s">
        <v>141</v>
      </c>
      <c r="H128" s="162">
        <v>427.2</v>
      </c>
      <c r="I128" s="163"/>
      <c r="L128" s="159"/>
      <c r="M128" s="164"/>
      <c r="T128" s="165"/>
      <c r="AT128" s="160" t="s">
        <v>138</v>
      </c>
      <c r="AU128" s="160" t="s">
        <v>85</v>
      </c>
      <c r="AV128" s="14" t="s">
        <v>133</v>
      </c>
      <c r="AW128" s="14" t="s">
        <v>36</v>
      </c>
      <c r="AX128" s="14" t="s">
        <v>83</v>
      </c>
      <c r="AY128" s="160" t="s">
        <v>125</v>
      </c>
    </row>
    <row r="129" spans="2:65" s="1" customFormat="1" ht="21.75" customHeight="1">
      <c r="B129" s="32"/>
      <c r="C129" s="127" t="s">
        <v>126</v>
      </c>
      <c r="D129" s="127" t="s">
        <v>128</v>
      </c>
      <c r="E129" s="128" t="s">
        <v>184</v>
      </c>
      <c r="F129" s="129" t="s">
        <v>185</v>
      </c>
      <c r="G129" s="130" t="s">
        <v>163</v>
      </c>
      <c r="H129" s="131">
        <v>1.651</v>
      </c>
      <c r="I129" s="132"/>
      <c r="J129" s="133">
        <f>ROUND(I129*H129,2)</f>
        <v>0</v>
      </c>
      <c r="K129" s="129" t="s">
        <v>132</v>
      </c>
      <c r="L129" s="32"/>
      <c r="M129" s="134" t="s">
        <v>19</v>
      </c>
      <c r="N129" s="135" t="s">
        <v>46</v>
      </c>
      <c r="P129" s="136">
        <f>O129*H129</f>
        <v>0</v>
      </c>
      <c r="Q129" s="136">
        <v>0</v>
      </c>
      <c r="R129" s="136">
        <f>Q129*H129</f>
        <v>0</v>
      </c>
      <c r="S129" s="136">
        <v>0</v>
      </c>
      <c r="T129" s="137">
        <f>S129*H129</f>
        <v>0</v>
      </c>
      <c r="AR129" s="138" t="s">
        <v>133</v>
      </c>
      <c r="AT129" s="138" t="s">
        <v>128</v>
      </c>
      <c r="AU129" s="138" t="s">
        <v>85</v>
      </c>
      <c r="AY129" s="17" t="s">
        <v>125</v>
      </c>
      <c r="BE129" s="139">
        <f>IF(N129="základní",J129,0)</f>
        <v>0</v>
      </c>
      <c r="BF129" s="139">
        <f>IF(N129="snížená",J129,0)</f>
        <v>0</v>
      </c>
      <c r="BG129" s="139">
        <f>IF(N129="zákl. přenesená",J129,0)</f>
        <v>0</v>
      </c>
      <c r="BH129" s="139">
        <f>IF(N129="sníž. přenesená",J129,0)</f>
        <v>0</v>
      </c>
      <c r="BI129" s="139">
        <f>IF(N129="nulová",J129,0)</f>
        <v>0</v>
      </c>
      <c r="BJ129" s="17" t="s">
        <v>83</v>
      </c>
      <c r="BK129" s="139">
        <f>ROUND(I129*H129,2)</f>
        <v>0</v>
      </c>
      <c r="BL129" s="17" t="s">
        <v>133</v>
      </c>
      <c r="BM129" s="138" t="s">
        <v>186</v>
      </c>
    </row>
    <row r="130" spans="2:65" s="1" customFormat="1" ht="19.5">
      <c r="B130" s="32"/>
      <c r="D130" s="140" t="s">
        <v>134</v>
      </c>
      <c r="F130" s="141" t="s">
        <v>187</v>
      </c>
      <c r="I130" s="142"/>
      <c r="L130" s="32"/>
      <c r="M130" s="143"/>
      <c r="T130" s="53"/>
      <c r="AT130" s="17" t="s">
        <v>134</v>
      </c>
      <c r="AU130" s="17" t="s">
        <v>85</v>
      </c>
    </row>
    <row r="131" spans="2:65" s="1" customFormat="1" ht="11.25">
      <c r="B131" s="32"/>
      <c r="D131" s="144" t="s">
        <v>136</v>
      </c>
      <c r="F131" s="145" t="s">
        <v>188</v>
      </c>
      <c r="I131" s="142"/>
      <c r="L131" s="32"/>
      <c r="M131" s="143"/>
      <c r="T131" s="53"/>
      <c r="AT131" s="17" t="s">
        <v>136</v>
      </c>
      <c r="AU131" s="17" t="s">
        <v>85</v>
      </c>
    </row>
    <row r="132" spans="2:65" s="13" customFormat="1" ht="11.25">
      <c r="B132" s="152"/>
      <c r="D132" s="140" t="s">
        <v>138</v>
      </c>
      <c r="E132" s="153" t="s">
        <v>19</v>
      </c>
      <c r="F132" s="154" t="s">
        <v>189</v>
      </c>
      <c r="H132" s="155">
        <v>1.651</v>
      </c>
      <c r="I132" s="156"/>
      <c r="L132" s="152"/>
      <c r="M132" s="157"/>
      <c r="T132" s="158"/>
      <c r="AT132" s="153" t="s">
        <v>138</v>
      </c>
      <c r="AU132" s="153" t="s">
        <v>85</v>
      </c>
      <c r="AV132" s="13" t="s">
        <v>85</v>
      </c>
      <c r="AW132" s="13" t="s">
        <v>36</v>
      </c>
      <c r="AX132" s="13" t="s">
        <v>75</v>
      </c>
      <c r="AY132" s="153" t="s">
        <v>125</v>
      </c>
    </row>
    <row r="133" spans="2:65" s="14" customFormat="1" ht="11.25">
      <c r="B133" s="159"/>
      <c r="D133" s="140" t="s">
        <v>138</v>
      </c>
      <c r="E133" s="160" t="s">
        <v>19</v>
      </c>
      <c r="F133" s="161" t="s">
        <v>141</v>
      </c>
      <c r="H133" s="162">
        <v>1.651</v>
      </c>
      <c r="I133" s="163"/>
      <c r="L133" s="159"/>
      <c r="M133" s="164"/>
      <c r="T133" s="165"/>
      <c r="AT133" s="160" t="s">
        <v>138</v>
      </c>
      <c r="AU133" s="160" t="s">
        <v>85</v>
      </c>
      <c r="AV133" s="14" t="s">
        <v>133</v>
      </c>
      <c r="AW133" s="14" t="s">
        <v>36</v>
      </c>
      <c r="AX133" s="14" t="s">
        <v>83</v>
      </c>
      <c r="AY133" s="160" t="s">
        <v>125</v>
      </c>
    </row>
    <row r="134" spans="2:65" s="1" customFormat="1" ht="21.75" customHeight="1">
      <c r="B134" s="32"/>
      <c r="C134" s="127" t="s">
        <v>164</v>
      </c>
      <c r="D134" s="127" t="s">
        <v>128</v>
      </c>
      <c r="E134" s="128" t="s">
        <v>190</v>
      </c>
      <c r="F134" s="129" t="s">
        <v>191</v>
      </c>
      <c r="G134" s="130" t="s">
        <v>163</v>
      </c>
      <c r="H134" s="131">
        <v>15.436999999999999</v>
      </c>
      <c r="I134" s="132"/>
      <c r="J134" s="133">
        <f>ROUND(I134*H134,2)</f>
        <v>0</v>
      </c>
      <c r="K134" s="129" t="s">
        <v>132</v>
      </c>
      <c r="L134" s="32"/>
      <c r="M134" s="134" t="s">
        <v>19</v>
      </c>
      <c r="N134" s="135" t="s">
        <v>46</v>
      </c>
      <c r="P134" s="136">
        <f>O134*H134</f>
        <v>0</v>
      </c>
      <c r="Q134" s="136">
        <v>0</v>
      </c>
      <c r="R134" s="136">
        <f>Q134*H134</f>
        <v>0</v>
      </c>
      <c r="S134" s="136">
        <v>0</v>
      </c>
      <c r="T134" s="137">
        <f>S134*H134</f>
        <v>0</v>
      </c>
      <c r="AR134" s="138" t="s">
        <v>133</v>
      </c>
      <c r="AT134" s="138" t="s">
        <v>128</v>
      </c>
      <c r="AU134" s="138" t="s">
        <v>85</v>
      </c>
      <c r="AY134" s="17" t="s">
        <v>125</v>
      </c>
      <c r="BE134" s="139">
        <f>IF(N134="základní",J134,0)</f>
        <v>0</v>
      </c>
      <c r="BF134" s="139">
        <f>IF(N134="snížená",J134,0)</f>
        <v>0</v>
      </c>
      <c r="BG134" s="139">
        <f>IF(N134="zákl. přenesená",J134,0)</f>
        <v>0</v>
      </c>
      <c r="BH134" s="139">
        <f>IF(N134="sníž. přenesená",J134,0)</f>
        <v>0</v>
      </c>
      <c r="BI134" s="139">
        <f>IF(N134="nulová",J134,0)</f>
        <v>0</v>
      </c>
      <c r="BJ134" s="17" t="s">
        <v>83</v>
      </c>
      <c r="BK134" s="139">
        <f>ROUND(I134*H134,2)</f>
        <v>0</v>
      </c>
      <c r="BL134" s="17" t="s">
        <v>133</v>
      </c>
      <c r="BM134" s="138" t="s">
        <v>192</v>
      </c>
    </row>
    <row r="135" spans="2:65" s="1" customFormat="1" ht="19.5">
      <c r="B135" s="32"/>
      <c r="D135" s="140" t="s">
        <v>134</v>
      </c>
      <c r="F135" s="141" t="s">
        <v>193</v>
      </c>
      <c r="I135" s="142"/>
      <c r="L135" s="32"/>
      <c r="M135" s="143"/>
      <c r="T135" s="53"/>
      <c r="AT135" s="17" t="s">
        <v>134</v>
      </c>
      <c r="AU135" s="17" t="s">
        <v>85</v>
      </c>
    </row>
    <row r="136" spans="2:65" s="1" customFormat="1" ht="11.25">
      <c r="B136" s="32"/>
      <c r="D136" s="144" t="s">
        <v>136</v>
      </c>
      <c r="F136" s="145" t="s">
        <v>194</v>
      </c>
      <c r="I136" s="142"/>
      <c r="L136" s="32"/>
      <c r="M136" s="143"/>
      <c r="T136" s="53"/>
      <c r="AT136" s="17" t="s">
        <v>136</v>
      </c>
      <c r="AU136" s="17" t="s">
        <v>85</v>
      </c>
    </row>
    <row r="137" spans="2:65" s="13" customFormat="1" ht="11.25">
      <c r="B137" s="152"/>
      <c r="D137" s="140" t="s">
        <v>138</v>
      </c>
      <c r="E137" s="153" t="s">
        <v>19</v>
      </c>
      <c r="F137" s="154" t="s">
        <v>167</v>
      </c>
      <c r="H137" s="155">
        <v>15.436999999999999</v>
      </c>
      <c r="I137" s="156"/>
      <c r="L137" s="152"/>
      <c r="M137" s="157"/>
      <c r="T137" s="158"/>
      <c r="AT137" s="153" t="s">
        <v>138</v>
      </c>
      <c r="AU137" s="153" t="s">
        <v>85</v>
      </c>
      <c r="AV137" s="13" t="s">
        <v>85</v>
      </c>
      <c r="AW137" s="13" t="s">
        <v>36</v>
      </c>
      <c r="AX137" s="13" t="s">
        <v>75</v>
      </c>
      <c r="AY137" s="153" t="s">
        <v>125</v>
      </c>
    </row>
    <row r="138" spans="2:65" s="14" customFormat="1" ht="11.25">
      <c r="B138" s="159"/>
      <c r="D138" s="140" t="s">
        <v>138</v>
      </c>
      <c r="E138" s="160" t="s">
        <v>19</v>
      </c>
      <c r="F138" s="161" t="s">
        <v>141</v>
      </c>
      <c r="H138" s="162">
        <v>15.436999999999999</v>
      </c>
      <c r="I138" s="163"/>
      <c r="L138" s="159"/>
      <c r="M138" s="164"/>
      <c r="T138" s="165"/>
      <c r="AT138" s="160" t="s">
        <v>138</v>
      </c>
      <c r="AU138" s="160" t="s">
        <v>85</v>
      </c>
      <c r="AV138" s="14" t="s">
        <v>133</v>
      </c>
      <c r="AW138" s="14" t="s">
        <v>36</v>
      </c>
      <c r="AX138" s="14" t="s">
        <v>83</v>
      </c>
      <c r="AY138" s="160" t="s">
        <v>125</v>
      </c>
    </row>
    <row r="139" spans="2:65" s="11" customFormat="1" ht="25.9" customHeight="1">
      <c r="B139" s="115"/>
      <c r="D139" s="116" t="s">
        <v>74</v>
      </c>
      <c r="E139" s="117" t="s">
        <v>195</v>
      </c>
      <c r="F139" s="117" t="s">
        <v>196</v>
      </c>
      <c r="I139" s="118"/>
      <c r="J139" s="119">
        <f>BK139</f>
        <v>0</v>
      </c>
      <c r="L139" s="115"/>
      <c r="M139" s="120"/>
      <c r="P139" s="121">
        <f>P140+P144+P162+P168+P265+P286</f>
        <v>0</v>
      </c>
      <c r="R139" s="121">
        <f>R140+R144+R162+R168+R265+R286</f>
        <v>1.92772535</v>
      </c>
      <c r="T139" s="122">
        <f>T140+T144+T162+T168+T265+T286</f>
        <v>17.090448500000001</v>
      </c>
      <c r="AR139" s="116" t="s">
        <v>85</v>
      </c>
      <c r="AT139" s="123" t="s">
        <v>74</v>
      </c>
      <c r="AU139" s="123" t="s">
        <v>75</v>
      </c>
      <c r="AY139" s="116" t="s">
        <v>125</v>
      </c>
      <c r="BK139" s="124">
        <f>BK140+BK144+BK162+BK168+BK265+BK286</f>
        <v>0</v>
      </c>
    </row>
    <row r="140" spans="2:65" s="11" customFormat="1" ht="22.9" customHeight="1">
      <c r="B140" s="115"/>
      <c r="D140" s="116" t="s">
        <v>74</v>
      </c>
      <c r="E140" s="125" t="s">
        <v>197</v>
      </c>
      <c r="F140" s="125" t="s">
        <v>198</v>
      </c>
      <c r="I140" s="118"/>
      <c r="J140" s="126">
        <f>BK140</f>
        <v>0</v>
      </c>
      <c r="L140" s="115"/>
      <c r="M140" s="120"/>
      <c r="P140" s="121">
        <f>SUM(P141:P143)</f>
        <v>0</v>
      </c>
      <c r="R140" s="121">
        <f>SUM(R141:R143)</f>
        <v>2.6099999999999999E-3</v>
      </c>
      <c r="T140" s="122">
        <f>SUM(T141:T143)</f>
        <v>0</v>
      </c>
      <c r="AR140" s="116" t="s">
        <v>85</v>
      </c>
      <c r="AT140" s="123" t="s">
        <v>74</v>
      </c>
      <c r="AU140" s="123" t="s">
        <v>83</v>
      </c>
      <c r="AY140" s="116" t="s">
        <v>125</v>
      </c>
      <c r="BK140" s="124">
        <f>SUM(BK141:BK143)</f>
        <v>0</v>
      </c>
    </row>
    <row r="141" spans="2:65" s="1" customFormat="1" ht="16.5" customHeight="1">
      <c r="B141" s="32"/>
      <c r="C141" s="127" t="s">
        <v>199</v>
      </c>
      <c r="D141" s="127" t="s">
        <v>128</v>
      </c>
      <c r="E141" s="128" t="s">
        <v>200</v>
      </c>
      <c r="F141" s="129" t="s">
        <v>201</v>
      </c>
      <c r="G141" s="130" t="s">
        <v>202</v>
      </c>
      <c r="H141" s="131">
        <v>9</v>
      </c>
      <c r="I141" s="132"/>
      <c r="J141" s="133">
        <f>ROUND(I141*H141,2)</f>
        <v>0</v>
      </c>
      <c r="K141" s="129" t="s">
        <v>132</v>
      </c>
      <c r="L141" s="32"/>
      <c r="M141" s="134" t="s">
        <v>19</v>
      </c>
      <c r="N141" s="135" t="s">
        <v>46</v>
      </c>
      <c r="P141" s="136">
        <f>O141*H141</f>
        <v>0</v>
      </c>
      <c r="Q141" s="136">
        <v>2.9E-4</v>
      </c>
      <c r="R141" s="136">
        <f>Q141*H141</f>
        <v>2.6099999999999999E-3</v>
      </c>
      <c r="S141" s="136">
        <v>0</v>
      </c>
      <c r="T141" s="137">
        <f>S141*H141</f>
        <v>0</v>
      </c>
      <c r="AR141" s="138" t="s">
        <v>180</v>
      </c>
      <c r="AT141" s="138" t="s">
        <v>128</v>
      </c>
      <c r="AU141" s="138" t="s">
        <v>85</v>
      </c>
      <c r="AY141" s="17" t="s">
        <v>125</v>
      </c>
      <c r="BE141" s="139">
        <f>IF(N141="základní",J141,0)</f>
        <v>0</v>
      </c>
      <c r="BF141" s="139">
        <f>IF(N141="snížená",J141,0)</f>
        <v>0</v>
      </c>
      <c r="BG141" s="139">
        <f>IF(N141="zákl. přenesená",J141,0)</f>
        <v>0</v>
      </c>
      <c r="BH141" s="139">
        <f>IF(N141="sníž. přenesená",J141,0)</f>
        <v>0</v>
      </c>
      <c r="BI141" s="139">
        <f>IF(N141="nulová",J141,0)</f>
        <v>0</v>
      </c>
      <c r="BJ141" s="17" t="s">
        <v>83</v>
      </c>
      <c r="BK141" s="139">
        <f>ROUND(I141*H141,2)</f>
        <v>0</v>
      </c>
      <c r="BL141" s="17" t="s">
        <v>180</v>
      </c>
      <c r="BM141" s="138" t="s">
        <v>203</v>
      </c>
    </row>
    <row r="142" spans="2:65" s="1" customFormat="1" ht="11.25">
      <c r="B142" s="32"/>
      <c r="D142" s="140" t="s">
        <v>134</v>
      </c>
      <c r="F142" s="141" t="s">
        <v>204</v>
      </c>
      <c r="I142" s="142"/>
      <c r="L142" s="32"/>
      <c r="M142" s="143"/>
      <c r="T142" s="53"/>
      <c r="AT142" s="17" t="s">
        <v>134</v>
      </c>
      <c r="AU142" s="17" t="s">
        <v>85</v>
      </c>
    </row>
    <row r="143" spans="2:65" s="1" customFormat="1" ht="11.25">
      <c r="B143" s="32"/>
      <c r="D143" s="144" t="s">
        <v>136</v>
      </c>
      <c r="F143" s="145" t="s">
        <v>205</v>
      </c>
      <c r="I143" s="142"/>
      <c r="L143" s="32"/>
      <c r="M143" s="143"/>
      <c r="T143" s="53"/>
      <c r="AT143" s="17" t="s">
        <v>136</v>
      </c>
      <c r="AU143" s="17" t="s">
        <v>85</v>
      </c>
    </row>
    <row r="144" spans="2:65" s="11" customFormat="1" ht="22.9" customHeight="1">
      <c r="B144" s="115"/>
      <c r="D144" s="116" t="s">
        <v>74</v>
      </c>
      <c r="E144" s="125" t="s">
        <v>206</v>
      </c>
      <c r="F144" s="125" t="s">
        <v>207</v>
      </c>
      <c r="I144" s="118"/>
      <c r="J144" s="126">
        <f>BK144</f>
        <v>0</v>
      </c>
      <c r="L144" s="115"/>
      <c r="M144" s="120"/>
      <c r="P144" s="121">
        <f>SUM(P145:P161)</f>
        <v>0</v>
      </c>
      <c r="R144" s="121">
        <f>SUM(R145:R161)</f>
        <v>4.8236000000000001E-2</v>
      </c>
      <c r="T144" s="122">
        <f>SUM(T145:T161)</f>
        <v>5.4653E-2</v>
      </c>
      <c r="AR144" s="116" t="s">
        <v>85</v>
      </c>
      <c r="AT144" s="123" t="s">
        <v>74</v>
      </c>
      <c r="AU144" s="123" t="s">
        <v>83</v>
      </c>
      <c r="AY144" s="116" t="s">
        <v>125</v>
      </c>
      <c r="BK144" s="124">
        <f>SUM(BK145:BK161)</f>
        <v>0</v>
      </c>
    </row>
    <row r="145" spans="2:65" s="1" customFormat="1" ht="16.5" customHeight="1">
      <c r="B145" s="32"/>
      <c r="C145" s="127" t="s">
        <v>8</v>
      </c>
      <c r="D145" s="127" t="s">
        <v>128</v>
      </c>
      <c r="E145" s="128" t="s">
        <v>208</v>
      </c>
      <c r="F145" s="129" t="s">
        <v>209</v>
      </c>
      <c r="G145" s="130" t="s">
        <v>210</v>
      </c>
      <c r="H145" s="131">
        <v>88.15</v>
      </c>
      <c r="I145" s="132"/>
      <c r="J145" s="133">
        <f>ROUND(I145*H145,2)</f>
        <v>0</v>
      </c>
      <c r="K145" s="129" t="s">
        <v>132</v>
      </c>
      <c r="L145" s="32"/>
      <c r="M145" s="134" t="s">
        <v>19</v>
      </c>
      <c r="N145" s="135" t="s">
        <v>46</v>
      </c>
      <c r="P145" s="136">
        <f>O145*H145</f>
        <v>0</v>
      </c>
      <c r="Q145" s="136">
        <v>0</v>
      </c>
      <c r="R145" s="136">
        <f>Q145*H145</f>
        <v>0</v>
      </c>
      <c r="S145" s="136">
        <v>0</v>
      </c>
      <c r="T145" s="137">
        <f>S145*H145</f>
        <v>0</v>
      </c>
      <c r="AR145" s="138" t="s">
        <v>180</v>
      </c>
      <c r="AT145" s="138" t="s">
        <v>128</v>
      </c>
      <c r="AU145" s="138" t="s">
        <v>85</v>
      </c>
      <c r="AY145" s="17" t="s">
        <v>125</v>
      </c>
      <c r="BE145" s="139">
        <f>IF(N145="základní",J145,0)</f>
        <v>0</v>
      </c>
      <c r="BF145" s="139">
        <f>IF(N145="snížená",J145,0)</f>
        <v>0</v>
      </c>
      <c r="BG145" s="139">
        <f>IF(N145="zákl. přenesená",J145,0)</f>
        <v>0</v>
      </c>
      <c r="BH145" s="139">
        <f>IF(N145="sníž. přenesená",J145,0)</f>
        <v>0</v>
      </c>
      <c r="BI145" s="139">
        <f>IF(N145="nulová",J145,0)</f>
        <v>0</v>
      </c>
      <c r="BJ145" s="17" t="s">
        <v>83</v>
      </c>
      <c r="BK145" s="139">
        <f>ROUND(I145*H145,2)</f>
        <v>0</v>
      </c>
      <c r="BL145" s="17" t="s">
        <v>180</v>
      </c>
      <c r="BM145" s="138" t="s">
        <v>211</v>
      </c>
    </row>
    <row r="146" spans="2:65" s="1" customFormat="1" ht="11.25">
      <c r="B146" s="32"/>
      <c r="D146" s="140" t="s">
        <v>134</v>
      </c>
      <c r="F146" s="141" t="s">
        <v>212</v>
      </c>
      <c r="I146" s="142"/>
      <c r="L146" s="32"/>
      <c r="M146" s="143"/>
      <c r="T146" s="53"/>
      <c r="AT146" s="17" t="s">
        <v>134</v>
      </c>
      <c r="AU146" s="17" t="s">
        <v>85</v>
      </c>
    </row>
    <row r="147" spans="2:65" s="1" customFormat="1" ht="11.25">
      <c r="B147" s="32"/>
      <c r="D147" s="144" t="s">
        <v>136</v>
      </c>
      <c r="F147" s="145" t="s">
        <v>213</v>
      </c>
      <c r="I147" s="142"/>
      <c r="L147" s="32"/>
      <c r="M147" s="143"/>
      <c r="T147" s="53"/>
      <c r="AT147" s="17" t="s">
        <v>136</v>
      </c>
      <c r="AU147" s="17" t="s">
        <v>85</v>
      </c>
    </row>
    <row r="148" spans="2:65" s="1" customFormat="1" ht="16.5" customHeight="1">
      <c r="B148" s="32"/>
      <c r="C148" s="166" t="s">
        <v>214</v>
      </c>
      <c r="D148" s="166" t="s">
        <v>215</v>
      </c>
      <c r="E148" s="167" t="s">
        <v>216</v>
      </c>
      <c r="F148" s="168" t="s">
        <v>217</v>
      </c>
      <c r="G148" s="169" t="s">
        <v>218</v>
      </c>
      <c r="H148" s="170">
        <v>38.786000000000001</v>
      </c>
      <c r="I148" s="171"/>
      <c r="J148" s="172">
        <f>ROUND(I148*H148,2)</f>
        <v>0</v>
      </c>
      <c r="K148" s="168" t="s">
        <v>132</v>
      </c>
      <c r="L148" s="173"/>
      <c r="M148" s="174" t="s">
        <v>19</v>
      </c>
      <c r="N148" s="175" t="s">
        <v>46</v>
      </c>
      <c r="P148" s="136">
        <f>O148*H148</f>
        <v>0</v>
      </c>
      <c r="Q148" s="136">
        <v>1E-3</v>
      </c>
      <c r="R148" s="136">
        <f>Q148*H148</f>
        <v>3.8786000000000001E-2</v>
      </c>
      <c r="S148" s="136">
        <v>0</v>
      </c>
      <c r="T148" s="137">
        <f>S148*H148</f>
        <v>0</v>
      </c>
      <c r="AR148" s="138" t="s">
        <v>219</v>
      </c>
      <c r="AT148" s="138" t="s">
        <v>215</v>
      </c>
      <c r="AU148" s="138" t="s">
        <v>85</v>
      </c>
      <c r="AY148" s="17" t="s">
        <v>125</v>
      </c>
      <c r="BE148" s="139">
        <f>IF(N148="základní",J148,0)</f>
        <v>0</v>
      </c>
      <c r="BF148" s="139">
        <f>IF(N148="snížená",J148,0)</f>
        <v>0</v>
      </c>
      <c r="BG148" s="139">
        <f>IF(N148="zákl. přenesená",J148,0)</f>
        <v>0</v>
      </c>
      <c r="BH148" s="139">
        <f>IF(N148="sníž. přenesená",J148,0)</f>
        <v>0</v>
      </c>
      <c r="BI148" s="139">
        <f>IF(N148="nulová",J148,0)</f>
        <v>0</v>
      </c>
      <c r="BJ148" s="17" t="s">
        <v>83</v>
      </c>
      <c r="BK148" s="139">
        <f>ROUND(I148*H148,2)</f>
        <v>0</v>
      </c>
      <c r="BL148" s="17" t="s">
        <v>180</v>
      </c>
      <c r="BM148" s="138" t="s">
        <v>220</v>
      </c>
    </row>
    <row r="149" spans="2:65" s="1" customFormat="1" ht="11.25">
      <c r="B149" s="32"/>
      <c r="D149" s="140" t="s">
        <v>134</v>
      </c>
      <c r="F149" s="141" t="s">
        <v>217</v>
      </c>
      <c r="I149" s="142"/>
      <c r="L149" s="32"/>
      <c r="M149" s="143"/>
      <c r="T149" s="53"/>
      <c r="AT149" s="17" t="s">
        <v>134</v>
      </c>
      <c r="AU149" s="17" t="s">
        <v>85</v>
      </c>
    </row>
    <row r="150" spans="2:65" s="13" customFormat="1" ht="11.25">
      <c r="B150" s="152"/>
      <c r="D150" s="140" t="s">
        <v>138</v>
      </c>
      <c r="E150" s="153" t="s">
        <v>19</v>
      </c>
      <c r="F150" s="154" t="s">
        <v>221</v>
      </c>
      <c r="H150" s="155">
        <v>38.786000000000001</v>
      </c>
      <c r="I150" s="156"/>
      <c r="L150" s="152"/>
      <c r="M150" s="157"/>
      <c r="T150" s="158"/>
      <c r="AT150" s="153" t="s">
        <v>138</v>
      </c>
      <c r="AU150" s="153" t="s">
        <v>85</v>
      </c>
      <c r="AV150" s="13" t="s">
        <v>85</v>
      </c>
      <c r="AW150" s="13" t="s">
        <v>36</v>
      </c>
      <c r="AX150" s="13" t="s">
        <v>75</v>
      </c>
      <c r="AY150" s="153" t="s">
        <v>125</v>
      </c>
    </row>
    <row r="151" spans="2:65" s="14" customFormat="1" ht="11.25">
      <c r="B151" s="159"/>
      <c r="D151" s="140" t="s">
        <v>138</v>
      </c>
      <c r="E151" s="160" t="s">
        <v>19</v>
      </c>
      <c r="F151" s="161" t="s">
        <v>141</v>
      </c>
      <c r="H151" s="162">
        <v>38.786000000000001</v>
      </c>
      <c r="I151" s="163"/>
      <c r="L151" s="159"/>
      <c r="M151" s="164"/>
      <c r="T151" s="165"/>
      <c r="AT151" s="160" t="s">
        <v>138</v>
      </c>
      <c r="AU151" s="160" t="s">
        <v>85</v>
      </c>
      <c r="AV151" s="14" t="s">
        <v>133</v>
      </c>
      <c r="AW151" s="14" t="s">
        <v>36</v>
      </c>
      <c r="AX151" s="14" t="s">
        <v>83</v>
      </c>
      <c r="AY151" s="160" t="s">
        <v>125</v>
      </c>
    </row>
    <row r="152" spans="2:65" s="1" customFormat="1" ht="16.5" customHeight="1">
      <c r="B152" s="32"/>
      <c r="C152" s="166" t="s">
        <v>175</v>
      </c>
      <c r="D152" s="166" t="s">
        <v>215</v>
      </c>
      <c r="E152" s="167" t="s">
        <v>222</v>
      </c>
      <c r="F152" s="168" t="s">
        <v>223</v>
      </c>
      <c r="G152" s="169" t="s">
        <v>202</v>
      </c>
      <c r="H152" s="170">
        <v>63</v>
      </c>
      <c r="I152" s="171"/>
      <c r="J152" s="172">
        <f>ROUND(I152*H152,2)</f>
        <v>0</v>
      </c>
      <c r="K152" s="168" t="s">
        <v>132</v>
      </c>
      <c r="L152" s="173"/>
      <c r="M152" s="174" t="s">
        <v>19</v>
      </c>
      <c r="N152" s="175" t="s">
        <v>46</v>
      </c>
      <c r="P152" s="136">
        <f>O152*H152</f>
        <v>0</v>
      </c>
      <c r="Q152" s="136">
        <v>1.4999999999999999E-4</v>
      </c>
      <c r="R152" s="136">
        <f>Q152*H152</f>
        <v>9.4499999999999983E-3</v>
      </c>
      <c r="S152" s="136">
        <v>0</v>
      </c>
      <c r="T152" s="137">
        <f>S152*H152</f>
        <v>0</v>
      </c>
      <c r="AR152" s="138" t="s">
        <v>219</v>
      </c>
      <c r="AT152" s="138" t="s">
        <v>215</v>
      </c>
      <c r="AU152" s="138" t="s">
        <v>85</v>
      </c>
      <c r="AY152" s="17" t="s">
        <v>125</v>
      </c>
      <c r="BE152" s="139">
        <f>IF(N152="základní",J152,0)</f>
        <v>0</v>
      </c>
      <c r="BF152" s="139">
        <f>IF(N152="snížená",J152,0)</f>
        <v>0</v>
      </c>
      <c r="BG152" s="139">
        <f>IF(N152="zákl. přenesená",J152,0)</f>
        <v>0</v>
      </c>
      <c r="BH152" s="139">
        <f>IF(N152="sníž. přenesená",J152,0)</f>
        <v>0</v>
      </c>
      <c r="BI152" s="139">
        <f>IF(N152="nulová",J152,0)</f>
        <v>0</v>
      </c>
      <c r="BJ152" s="17" t="s">
        <v>83</v>
      </c>
      <c r="BK152" s="139">
        <f>ROUND(I152*H152,2)</f>
        <v>0</v>
      </c>
      <c r="BL152" s="17" t="s">
        <v>180</v>
      </c>
      <c r="BM152" s="138" t="s">
        <v>224</v>
      </c>
    </row>
    <row r="153" spans="2:65" s="1" customFormat="1" ht="11.25">
      <c r="B153" s="32"/>
      <c r="D153" s="140" t="s">
        <v>134</v>
      </c>
      <c r="F153" s="141" t="s">
        <v>223</v>
      </c>
      <c r="I153" s="142"/>
      <c r="L153" s="32"/>
      <c r="M153" s="143"/>
      <c r="T153" s="53"/>
      <c r="AT153" s="17" t="s">
        <v>134</v>
      </c>
      <c r="AU153" s="17" t="s">
        <v>85</v>
      </c>
    </row>
    <row r="154" spans="2:65" s="1" customFormat="1" ht="16.5" customHeight="1">
      <c r="B154" s="32"/>
      <c r="C154" s="127" t="s">
        <v>225</v>
      </c>
      <c r="D154" s="127" t="s">
        <v>128</v>
      </c>
      <c r="E154" s="128" t="s">
        <v>226</v>
      </c>
      <c r="F154" s="129" t="s">
        <v>227</v>
      </c>
      <c r="G154" s="130" t="s">
        <v>210</v>
      </c>
      <c r="H154" s="131">
        <v>88.15</v>
      </c>
      <c r="I154" s="132"/>
      <c r="J154" s="133">
        <f>ROUND(I154*H154,2)</f>
        <v>0</v>
      </c>
      <c r="K154" s="129" t="s">
        <v>132</v>
      </c>
      <c r="L154" s="32"/>
      <c r="M154" s="134" t="s">
        <v>19</v>
      </c>
      <c r="N154" s="135" t="s">
        <v>46</v>
      </c>
      <c r="P154" s="136">
        <f>O154*H154</f>
        <v>0</v>
      </c>
      <c r="Q154" s="136">
        <v>0</v>
      </c>
      <c r="R154" s="136">
        <f>Q154*H154</f>
        <v>0</v>
      </c>
      <c r="S154" s="136">
        <v>6.2E-4</v>
      </c>
      <c r="T154" s="137">
        <f>S154*H154</f>
        <v>5.4653E-2</v>
      </c>
      <c r="AR154" s="138" t="s">
        <v>180</v>
      </c>
      <c r="AT154" s="138" t="s">
        <v>128</v>
      </c>
      <c r="AU154" s="138" t="s">
        <v>85</v>
      </c>
      <c r="AY154" s="17" t="s">
        <v>125</v>
      </c>
      <c r="BE154" s="139">
        <f>IF(N154="základní",J154,0)</f>
        <v>0</v>
      </c>
      <c r="BF154" s="139">
        <f>IF(N154="snížená",J154,0)</f>
        <v>0</v>
      </c>
      <c r="BG154" s="139">
        <f>IF(N154="zákl. přenesená",J154,0)</f>
        <v>0</v>
      </c>
      <c r="BH154" s="139">
        <f>IF(N154="sníž. přenesená",J154,0)</f>
        <v>0</v>
      </c>
      <c r="BI154" s="139">
        <f>IF(N154="nulová",J154,0)</f>
        <v>0</v>
      </c>
      <c r="BJ154" s="17" t="s">
        <v>83</v>
      </c>
      <c r="BK154" s="139">
        <f>ROUND(I154*H154,2)</f>
        <v>0</v>
      </c>
      <c r="BL154" s="17" t="s">
        <v>180</v>
      </c>
      <c r="BM154" s="138" t="s">
        <v>228</v>
      </c>
    </row>
    <row r="155" spans="2:65" s="1" customFormat="1" ht="11.25">
      <c r="B155" s="32"/>
      <c r="D155" s="140" t="s">
        <v>134</v>
      </c>
      <c r="F155" s="141" t="s">
        <v>229</v>
      </c>
      <c r="I155" s="142"/>
      <c r="L155" s="32"/>
      <c r="M155" s="143"/>
      <c r="T155" s="53"/>
      <c r="AT155" s="17" t="s">
        <v>134</v>
      </c>
      <c r="AU155" s="17" t="s">
        <v>85</v>
      </c>
    </row>
    <row r="156" spans="2:65" s="1" customFormat="1" ht="11.25">
      <c r="B156" s="32"/>
      <c r="D156" s="144" t="s">
        <v>136</v>
      </c>
      <c r="F156" s="145" t="s">
        <v>230</v>
      </c>
      <c r="I156" s="142"/>
      <c r="L156" s="32"/>
      <c r="M156" s="143"/>
      <c r="T156" s="53"/>
      <c r="AT156" s="17" t="s">
        <v>136</v>
      </c>
      <c r="AU156" s="17" t="s">
        <v>85</v>
      </c>
    </row>
    <row r="157" spans="2:65" s="13" customFormat="1" ht="11.25">
      <c r="B157" s="152"/>
      <c r="D157" s="140" t="s">
        <v>138</v>
      </c>
      <c r="E157" s="153" t="s">
        <v>19</v>
      </c>
      <c r="F157" s="154" t="s">
        <v>231</v>
      </c>
      <c r="H157" s="155">
        <v>88.15</v>
      </c>
      <c r="I157" s="156"/>
      <c r="L157" s="152"/>
      <c r="M157" s="157"/>
      <c r="T157" s="158"/>
      <c r="AT157" s="153" t="s">
        <v>138</v>
      </c>
      <c r="AU157" s="153" t="s">
        <v>85</v>
      </c>
      <c r="AV157" s="13" t="s">
        <v>85</v>
      </c>
      <c r="AW157" s="13" t="s">
        <v>36</v>
      </c>
      <c r="AX157" s="13" t="s">
        <v>75</v>
      </c>
      <c r="AY157" s="153" t="s">
        <v>125</v>
      </c>
    </row>
    <row r="158" spans="2:65" s="14" customFormat="1" ht="11.25">
      <c r="B158" s="159"/>
      <c r="D158" s="140" t="s">
        <v>138</v>
      </c>
      <c r="E158" s="160" t="s">
        <v>19</v>
      </c>
      <c r="F158" s="161" t="s">
        <v>141</v>
      </c>
      <c r="H158" s="162">
        <v>88.15</v>
      </c>
      <c r="I158" s="163"/>
      <c r="L158" s="159"/>
      <c r="M158" s="164"/>
      <c r="T158" s="165"/>
      <c r="AT158" s="160" t="s">
        <v>138</v>
      </c>
      <c r="AU158" s="160" t="s">
        <v>85</v>
      </c>
      <c r="AV158" s="14" t="s">
        <v>133</v>
      </c>
      <c r="AW158" s="14" t="s">
        <v>36</v>
      </c>
      <c r="AX158" s="14" t="s">
        <v>83</v>
      </c>
      <c r="AY158" s="160" t="s">
        <v>125</v>
      </c>
    </row>
    <row r="159" spans="2:65" s="1" customFormat="1" ht="16.5" customHeight="1">
      <c r="B159" s="32"/>
      <c r="C159" s="127" t="s">
        <v>180</v>
      </c>
      <c r="D159" s="127" t="s">
        <v>128</v>
      </c>
      <c r="E159" s="128" t="s">
        <v>232</v>
      </c>
      <c r="F159" s="129" t="s">
        <v>233</v>
      </c>
      <c r="G159" s="130" t="s">
        <v>163</v>
      </c>
      <c r="H159" s="131">
        <v>4.8000000000000001E-2</v>
      </c>
      <c r="I159" s="132"/>
      <c r="J159" s="133">
        <f>ROUND(I159*H159,2)</f>
        <v>0</v>
      </c>
      <c r="K159" s="129" t="s">
        <v>132</v>
      </c>
      <c r="L159" s="32"/>
      <c r="M159" s="134" t="s">
        <v>19</v>
      </c>
      <c r="N159" s="135" t="s">
        <v>46</v>
      </c>
      <c r="P159" s="136">
        <f>O159*H159</f>
        <v>0</v>
      </c>
      <c r="Q159" s="136">
        <v>0</v>
      </c>
      <c r="R159" s="136">
        <f>Q159*H159</f>
        <v>0</v>
      </c>
      <c r="S159" s="136">
        <v>0</v>
      </c>
      <c r="T159" s="137">
        <f>S159*H159</f>
        <v>0</v>
      </c>
      <c r="AR159" s="138" t="s">
        <v>180</v>
      </c>
      <c r="AT159" s="138" t="s">
        <v>128</v>
      </c>
      <c r="AU159" s="138" t="s">
        <v>85</v>
      </c>
      <c r="AY159" s="17" t="s">
        <v>125</v>
      </c>
      <c r="BE159" s="139">
        <f>IF(N159="základní",J159,0)</f>
        <v>0</v>
      </c>
      <c r="BF159" s="139">
        <f>IF(N159="snížená",J159,0)</f>
        <v>0</v>
      </c>
      <c r="BG159" s="139">
        <f>IF(N159="zákl. přenesená",J159,0)</f>
        <v>0</v>
      </c>
      <c r="BH159" s="139">
        <f>IF(N159="sníž. přenesená",J159,0)</f>
        <v>0</v>
      </c>
      <c r="BI159" s="139">
        <f>IF(N159="nulová",J159,0)</f>
        <v>0</v>
      </c>
      <c r="BJ159" s="17" t="s">
        <v>83</v>
      </c>
      <c r="BK159" s="139">
        <f>ROUND(I159*H159,2)</f>
        <v>0</v>
      </c>
      <c r="BL159" s="17" t="s">
        <v>180</v>
      </c>
      <c r="BM159" s="138" t="s">
        <v>219</v>
      </c>
    </row>
    <row r="160" spans="2:65" s="1" customFormat="1" ht="19.5">
      <c r="B160" s="32"/>
      <c r="D160" s="140" t="s">
        <v>134</v>
      </c>
      <c r="F160" s="141" t="s">
        <v>234</v>
      </c>
      <c r="I160" s="142"/>
      <c r="L160" s="32"/>
      <c r="M160" s="143"/>
      <c r="T160" s="53"/>
      <c r="AT160" s="17" t="s">
        <v>134</v>
      </c>
      <c r="AU160" s="17" t="s">
        <v>85</v>
      </c>
    </row>
    <row r="161" spans="2:65" s="1" customFormat="1" ht="11.25">
      <c r="B161" s="32"/>
      <c r="D161" s="144" t="s">
        <v>136</v>
      </c>
      <c r="F161" s="145" t="s">
        <v>235</v>
      </c>
      <c r="I161" s="142"/>
      <c r="L161" s="32"/>
      <c r="M161" s="143"/>
      <c r="T161" s="53"/>
      <c r="AT161" s="17" t="s">
        <v>136</v>
      </c>
      <c r="AU161" s="17" t="s">
        <v>85</v>
      </c>
    </row>
    <row r="162" spans="2:65" s="11" customFormat="1" ht="22.9" customHeight="1">
      <c r="B162" s="115"/>
      <c r="D162" s="116" t="s">
        <v>74</v>
      </c>
      <c r="E162" s="125" t="s">
        <v>236</v>
      </c>
      <c r="F162" s="125" t="s">
        <v>237</v>
      </c>
      <c r="I162" s="118"/>
      <c r="J162" s="126">
        <f>BK162</f>
        <v>0</v>
      </c>
      <c r="L162" s="115"/>
      <c r="M162" s="120"/>
      <c r="P162" s="121">
        <f>SUM(P163:P167)</f>
        <v>0</v>
      </c>
      <c r="R162" s="121">
        <f>SUM(R163:R167)</f>
        <v>2.639385E-2</v>
      </c>
      <c r="T162" s="122">
        <f>SUM(T163:T167)</f>
        <v>0</v>
      </c>
      <c r="AR162" s="116" t="s">
        <v>85</v>
      </c>
      <c r="AT162" s="123" t="s">
        <v>74</v>
      </c>
      <c r="AU162" s="123" t="s">
        <v>83</v>
      </c>
      <c r="AY162" s="116" t="s">
        <v>125</v>
      </c>
      <c r="BK162" s="124">
        <f>SUM(BK163:BK167)</f>
        <v>0</v>
      </c>
    </row>
    <row r="163" spans="2:65" s="1" customFormat="1" ht="16.5" customHeight="1">
      <c r="B163" s="32"/>
      <c r="C163" s="127" t="s">
        <v>238</v>
      </c>
      <c r="D163" s="127" t="s">
        <v>128</v>
      </c>
      <c r="E163" s="128" t="s">
        <v>239</v>
      </c>
      <c r="F163" s="129" t="s">
        <v>240</v>
      </c>
      <c r="G163" s="130" t="s">
        <v>241</v>
      </c>
      <c r="H163" s="131">
        <v>13.965</v>
      </c>
      <c r="I163" s="132"/>
      <c r="J163" s="133">
        <f>ROUND(I163*H163,2)</f>
        <v>0</v>
      </c>
      <c r="K163" s="129" t="s">
        <v>132</v>
      </c>
      <c r="L163" s="32"/>
      <c r="M163" s="134" t="s">
        <v>19</v>
      </c>
      <c r="N163" s="135" t="s">
        <v>46</v>
      </c>
      <c r="P163" s="136">
        <f>O163*H163</f>
        <v>0</v>
      </c>
      <c r="Q163" s="136">
        <v>1.89E-3</v>
      </c>
      <c r="R163" s="136">
        <f>Q163*H163</f>
        <v>2.639385E-2</v>
      </c>
      <c r="S163" s="136">
        <v>0</v>
      </c>
      <c r="T163" s="137">
        <f>S163*H163</f>
        <v>0</v>
      </c>
      <c r="AR163" s="138" t="s">
        <v>180</v>
      </c>
      <c r="AT163" s="138" t="s">
        <v>128</v>
      </c>
      <c r="AU163" s="138" t="s">
        <v>85</v>
      </c>
      <c r="AY163" s="17" t="s">
        <v>125</v>
      </c>
      <c r="BE163" s="139">
        <f>IF(N163="základní",J163,0)</f>
        <v>0</v>
      </c>
      <c r="BF163" s="139">
        <f>IF(N163="snížená",J163,0)</f>
        <v>0</v>
      </c>
      <c r="BG163" s="139">
        <f>IF(N163="zákl. přenesená",J163,0)</f>
        <v>0</v>
      </c>
      <c r="BH163" s="139">
        <f>IF(N163="sníž. přenesená",J163,0)</f>
        <v>0</v>
      </c>
      <c r="BI163" s="139">
        <f>IF(N163="nulová",J163,0)</f>
        <v>0</v>
      </c>
      <c r="BJ163" s="17" t="s">
        <v>83</v>
      </c>
      <c r="BK163" s="139">
        <f>ROUND(I163*H163,2)</f>
        <v>0</v>
      </c>
      <c r="BL163" s="17" t="s">
        <v>180</v>
      </c>
      <c r="BM163" s="138" t="s">
        <v>242</v>
      </c>
    </row>
    <row r="164" spans="2:65" s="1" customFormat="1" ht="11.25">
      <c r="B164" s="32"/>
      <c r="D164" s="140" t="s">
        <v>134</v>
      </c>
      <c r="F164" s="141" t="s">
        <v>243</v>
      </c>
      <c r="I164" s="142"/>
      <c r="L164" s="32"/>
      <c r="M164" s="143"/>
      <c r="T164" s="53"/>
      <c r="AT164" s="17" t="s">
        <v>134</v>
      </c>
      <c r="AU164" s="17" t="s">
        <v>85</v>
      </c>
    </row>
    <row r="165" spans="2:65" s="1" customFormat="1" ht="11.25">
      <c r="B165" s="32"/>
      <c r="D165" s="144" t="s">
        <v>136</v>
      </c>
      <c r="F165" s="145" t="s">
        <v>244</v>
      </c>
      <c r="I165" s="142"/>
      <c r="L165" s="32"/>
      <c r="M165" s="143"/>
      <c r="T165" s="53"/>
      <c r="AT165" s="17" t="s">
        <v>136</v>
      </c>
      <c r="AU165" s="17" t="s">
        <v>85</v>
      </c>
    </row>
    <row r="166" spans="2:65" s="12" customFormat="1" ht="11.25">
      <c r="B166" s="146"/>
      <c r="D166" s="140" t="s">
        <v>138</v>
      </c>
      <c r="E166" s="147" t="s">
        <v>19</v>
      </c>
      <c r="F166" s="148" t="s">
        <v>245</v>
      </c>
      <c r="H166" s="147" t="s">
        <v>19</v>
      </c>
      <c r="I166" s="149"/>
      <c r="L166" s="146"/>
      <c r="M166" s="150"/>
      <c r="T166" s="151"/>
      <c r="AT166" s="147" t="s">
        <v>138</v>
      </c>
      <c r="AU166" s="147" t="s">
        <v>85</v>
      </c>
      <c r="AV166" s="12" t="s">
        <v>83</v>
      </c>
      <c r="AW166" s="12" t="s">
        <v>36</v>
      </c>
      <c r="AX166" s="12" t="s">
        <v>75</v>
      </c>
      <c r="AY166" s="147" t="s">
        <v>125</v>
      </c>
    </row>
    <row r="167" spans="2:65" s="13" customFormat="1" ht="11.25">
      <c r="B167" s="152"/>
      <c r="D167" s="140" t="s">
        <v>138</v>
      </c>
      <c r="E167" s="153" t="s">
        <v>19</v>
      </c>
      <c r="F167" s="154" t="s">
        <v>246</v>
      </c>
      <c r="H167" s="155">
        <v>13.965</v>
      </c>
      <c r="I167" s="156"/>
      <c r="L167" s="152"/>
      <c r="M167" s="157"/>
      <c r="T167" s="158"/>
      <c r="AT167" s="153" t="s">
        <v>138</v>
      </c>
      <c r="AU167" s="153" t="s">
        <v>85</v>
      </c>
      <c r="AV167" s="13" t="s">
        <v>85</v>
      </c>
      <c r="AW167" s="13" t="s">
        <v>36</v>
      </c>
      <c r="AX167" s="13" t="s">
        <v>83</v>
      </c>
      <c r="AY167" s="153" t="s">
        <v>125</v>
      </c>
    </row>
    <row r="168" spans="2:65" s="11" customFormat="1" ht="22.9" customHeight="1">
      <c r="B168" s="115"/>
      <c r="D168" s="116" t="s">
        <v>74</v>
      </c>
      <c r="E168" s="125" t="s">
        <v>247</v>
      </c>
      <c r="F168" s="125" t="s">
        <v>248</v>
      </c>
      <c r="I168" s="118"/>
      <c r="J168" s="126">
        <f>BK168</f>
        <v>0</v>
      </c>
      <c r="L168" s="115"/>
      <c r="M168" s="120"/>
      <c r="P168" s="121">
        <f>SUM(P169:P264)</f>
        <v>0</v>
      </c>
      <c r="R168" s="121">
        <f>SUM(R169:R264)</f>
        <v>1.6710855</v>
      </c>
      <c r="T168" s="122">
        <f>SUM(T169:T264)</f>
        <v>1.2049380000000001</v>
      </c>
      <c r="AR168" s="116" t="s">
        <v>85</v>
      </c>
      <c r="AT168" s="123" t="s">
        <v>74</v>
      </c>
      <c r="AU168" s="123" t="s">
        <v>83</v>
      </c>
      <c r="AY168" s="116" t="s">
        <v>125</v>
      </c>
      <c r="BK168" s="124">
        <f>SUM(BK169:BK264)</f>
        <v>0</v>
      </c>
    </row>
    <row r="169" spans="2:65" s="1" customFormat="1" ht="16.5" customHeight="1">
      <c r="B169" s="32"/>
      <c r="C169" s="127" t="s">
        <v>186</v>
      </c>
      <c r="D169" s="127" t="s">
        <v>128</v>
      </c>
      <c r="E169" s="128" t="s">
        <v>249</v>
      </c>
      <c r="F169" s="129" t="s">
        <v>250</v>
      </c>
      <c r="G169" s="130" t="s">
        <v>210</v>
      </c>
      <c r="H169" s="131">
        <v>114.7</v>
      </c>
      <c r="I169" s="132"/>
      <c r="J169" s="133">
        <f>ROUND(I169*H169,2)</f>
        <v>0</v>
      </c>
      <c r="K169" s="129" t="s">
        <v>132</v>
      </c>
      <c r="L169" s="32"/>
      <c r="M169" s="134" t="s">
        <v>19</v>
      </c>
      <c r="N169" s="135" t="s">
        <v>46</v>
      </c>
      <c r="P169" s="136">
        <f>O169*H169</f>
        <v>0</v>
      </c>
      <c r="Q169" s="136">
        <v>0</v>
      </c>
      <c r="R169" s="136">
        <f>Q169*H169</f>
        <v>0</v>
      </c>
      <c r="S169" s="136">
        <v>0</v>
      </c>
      <c r="T169" s="137">
        <f>S169*H169</f>
        <v>0</v>
      </c>
      <c r="AR169" s="138" t="s">
        <v>180</v>
      </c>
      <c r="AT169" s="138" t="s">
        <v>128</v>
      </c>
      <c r="AU169" s="138" t="s">
        <v>85</v>
      </c>
      <c r="AY169" s="17" t="s">
        <v>125</v>
      </c>
      <c r="BE169" s="139">
        <f>IF(N169="základní",J169,0)</f>
        <v>0</v>
      </c>
      <c r="BF169" s="139">
        <f>IF(N169="snížená",J169,0)</f>
        <v>0</v>
      </c>
      <c r="BG169" s="139">
        <f>IF(N169="zákl. přenesená",J169,0)</f>
        <v>0</v>
      </c>
      <c r="BH169" s="139">
        <f>IF(N169="sníž. přenesená",J169,0)</f>
        <v>0</v>
      </c>
      <c r="BI169" s="139">
        <f>IF(N169="nulová",J169,0)</f>
        <v>0</v>
      </c>
      <c r="BJ169" s="17" t="s">
        <v>83</v>
      </c>
      <c r="BK169" s="139">
        <f>ROUND(I169*H169,2)</f>
        <v>0</v>
      </c>
      <c r="BL169" s="17" t="s">
        <v>180</v>
      </c>
      <c r="BM169" s="138" t="s">
        <v>251</v>
      </c>
    </row>
    <row r="170" spans="2:65" s="1" customFormat="1" ht="11.25">
      <c r="B170" s="32"/>
      <c r="D170" s="140" t="s">
        <v>134</v>
      </c>
      <c r="F170" s="141" t="s">
        <v>252</v>
      </c>
      <c r="I170" s="142"/>
      <c r="L170" s="32"/>
      <c r="M170" s="143"/>
      <c r="T170" s="53"/>
      <c r="AT170" s="17" t="s">
        <v>134</v>
      </c>
      <c r="AU170" s="17" t="s">
        <v>85</v>
      </c>
    </row>
    <row r="171" spans="2:65" s="1" customFormat="1" ht="11.25">
      <c r="B171" s="32"/>
      <c r="D171" s="144" t="s">
        <v>136</v>
      </c>
      <c r="F171" s="145" t="s">
        <v>253</v>
      </c>
      <c r="I171" s="142"/>
      <c r="L171" s="32"/>
      <c r="M171" s="143"/>
      <c r="T171" s="53"/>
      <c r="AT171" s="17" t="s">
        <v>136</v>
      </c>
      <c r="AU171" s="17" t="s">
        <v>85</v>
      </c>
    </row>
    <row r="172" spans="2:65" s="13" customFormat="1" ht="11.25">
      <c r="B172" s="152"/>
      <c r="D172" s="140" t="s">
        <v>138</v>
      </c>
      <c r="E172" s="153" t="s">
        <v>19</v>
      </c>
      <c r="F172" s="154" t="s">
        <v>254</v>
      </c>
      <c r="H172" s="155">
        <v>114.7</v>
      </c>
      <c r="I172" s="156"/>
      <c r="L172" s="152"/>
      <c r="M172" s="157"/>
      <c r="T172" s="158"/>
      <c r="AT172" s="153" t="s">
        <v>138</v>
      </c>
      <c r="AU172" s="153" t="s">
        <v>85</v>
      </c>
      <c r="AV172" s="13" t="s">
        <v>85</v>
      </c>
      <c r="AW172" s="13" t="s">
        <v>36</v>
      </c>
      <c r="AX172" s="13" t="s">
        <v>75</v>
      </c>
      <c r="AY172" s="153" t="s">
        <v>125</v>
      </c>
    </row>
    <row r="173" spans="2:65" s="14" customFormat="1" ht="11.25">
      <c r="B173" s="159"/>
      <c r="D173" s="140" t="s">
        <v>138</v>
      </c>
      <c r="E173" s="160" t="s">
        <v>19</v>
      </c>
      <c r="F173" s="161" t="s">
        <v>141</v>
      </c>
      <c r="H173" s="162">
        <v>114.7</v>
      </c>
      <c r="I173" s="163"/>
      <c r="L173" s="159"/>
      <c r="M173" s="164"/>
      <c r="T173" s="165"/>
      <c r="AT173" s="160" t="s">
        <v>138</v>
      </c>
      <c r="AU173" s="160" t="s">
        <v>85</v>
      </c>
      <c r="AV173" s="14" t="s">
        <v>133</v>
      </c>
      <c r="AW173" s="14" t="s">
        <v>36</v>
      </c>
      <c r="AX173" s="14" t="s">
        <v>83</v>
      </c>
      <c r="AY173" s="160" t="s">
        <v>125</v>
      </c>
    </row>
    <row r="174" spans="2:65" s="1" customFormat="1" ht="16.5" customHeight="1">
      <c r="B174" s="32"/>
      <c r="C174" s="166" t="s">
        <v>255</v>
      </c>
      <c r="D174" s="166" t="s">
        <v>215</v>
      </c>
      <c r="E174" s="167" t="s">
        <v>256</v>
      </c>
      <c r="F174" s="168" t="s">
        <v>257</v>
      </c>
      <c r="G174" s="169" t="s">
        <v>131</v>
      </c>
      <c r="H174" s="170">
        <v>34.409999999999997</v>
      </c>
      <c r="I174" s="171"/>
      <c r="J174" s="172">
        <f>ROUND(I174*H174,2)</f>
        <v>0</v>
      </c>
      <c r="K174" s="168" t="s">
        <v>132</v>
      </c>
      <c r="L174" s="173"/>
      <c r="M174" s="174" t="s">
        <v>19</v>
      </c>
      <c r="N174" s="175" t="s">
        <v>46</v>
      </c>
      <c r="P174" s="136">
        <f>O174*H174</f>
        <v>0</v>
      </c>
      <c r="Q174" s="136">
        <v>1.9E-3</v>
      </c>
      <c r="R174" s="136">
        <f>Q174*H174</f>
        <v>6.5378999999999993E-2</v>
      </c>
      <c r="S174" s="136">
        <v>0</v>
      </c>
      <c r="T174" s="137">
        <f>S174*H174</f>
        <v>0</v>
      </c>
      <c r="AR174" s="138" t="s">
        <v>219</v>
      </c>
      <c r="AT174" s="138" t="s">
        <v>215</v>
      </c>
      <c r="AU174" s="138" t="s">
        <v>85</v>
      </c>
      <c r="AY174" s="17" t="s">
        <v>125</v>
      </c>
      <c r="BE174" s="139">
        <f>IF(N174="základní",J174,0)</f>
        <v>0</v>
      </c>
      <c r="BF174" s="139">
        <f>IF(N174="snížená",J174,0)</f>
        <v>0</v>
      </c>
      <c r="BG174" s="139">
        <f>IF(N174="zákl. přenesená",J174,0)</f>
        <v>0</v>
      </c>
      <c r="BH174" s="139">
        <f>IF(N174="sníž. přenesená",J174,0)</f>
        <v>0</v>
      </c>
      <c r="BI174" s="139">
        <f>IF(N174="nulová",J174,0)</f>
        <v>0</v>
      </c>
      <c r="BJ174" s="17" t="s">
        <v>83</v>
      </c>
      <c r="BK174" s="139">
        <f>ROUND(I174*H174,2)</f>
        <v>0</v>
      </c>
      <c r="BL174" s="17" t="s">
        <v>180</v>
      </c>
      <c r="BM174" s="138" t="s">
        <v>258</v>
      </c>
    </row>
    <row r="175" spans="2:65" s="1" customFormat="1" ht="11.25">
      <c r="B175" s="32"/>
      <c r="D175" s="140" t="s">
        <v>134</v>
      </c>
      <c r="F175" s="141" t="s">
        <v>257</v>
      </c>
      <c r="I175" s="142"/>
      <c r="L175" s="32"/>
      <c r="M175" s="143"/>
      <c r="T175" s="53"/>
      <c r="AT175" s="17" t="s">
        <v>134</v>
      </c>
      <c r="AU175" s="17" t="s">
        <v>85</v>
      </c>
    </row>
    <row r="176" spans="2:65" s="13" customFormat="1" ht="11.25">
      <c r="B176" s="152"/>
      <c r="D176" s="140" t="s">
        <v>138</v>
      </c>
      <c r="E176" s="153" t="s">
        <v>19</v>
      </c>
      <c r="F176" s="154" t="s">
        <v>259</v>
      </c>
      <c r="H176" s="155">
        <v>34.409999999999997</v>
      </c>
      <c r="I176" s="156"/>
      <c r="L176" s="152"/>
      <c r="M176" s="157"/>
      <c r="T176" s="158"/>
      <c r="AT176" s="153" t="s">
        <v>138</v>
      </c>
      <c r="AU176" s="153" t="s">
        <v>85</v>
      </c>
      <c r="AV176" s="13" t="s">
        <v>85</v>
      </c>
      <c r="AW176" s="13" t="s">
        <v>36</v>
      </c>
      <c r="AX176" s="13" t="s">
        <v>75</v>
      </c>
      <c r="AY176" s="153" t="s">
        <v>125</v>
      </c>
    </row>
    <row r="177" spans="2:65" s="14" customFormat="1" ht="11.25">
      <c r="B177" s="159"/>
      <c r="D177" s="140" t="s">
        <v>138</v>
      </c>
      <c r="E177" s="160" t="s">
        <v>19</v>
      </c>
      <c r="F177" s="161" t="s">
        <v>141</v>
      </c>
      <c r="H177" s="162">
        <v>34.409999999999997</v>
      </c>
      <c r="I177" s="163"/>
      <c r="L177" s="159"/>
      <c r="M177" s="164"/>
      <c r="T177" s="165"/>
      <c r="AT177" s="160" t="s">
        <v>138</v>
      </c>
      <c r="AU177" s="160" t="s">
        <v>85</v>
      </c>
      <c r="AV177" s="14" t="s">
        <v>133</v>
      </c>
      <c r="AW177" s="14" t="s">
        <v>36</v>
      </c>
      <c r="AX177" s="14" t="s">
        <v>83</v>
      </c>
      <c r="AY177" s="160" t="s">
        <v>125</v>
      </c>
    </row>
    <row r="178" spans="2:65" s="1" customFormat="1" ht="16.5" customHeight="1">
      <c r="B178" s="32"/>
      <c r="C178" s="127" t="s">
        <v>192</v>
      </c>
      <c r="D178" s="127" t="s">
        <v>128</v>
      </c>
      <c r="E178" s="128" t="s">
        <v>260</v>
      </c>
      <c r="F178" s="129" t="s">
        <v>261</v>
      </c>
      <c r="G178" s="130" t="s">
        <v>210</v>
      </c>
      <c r="H178" s="131">
        <v>114.7</v>
      </c>
      <c r="I178" s="132"/>
      <c r="J178" s="133">
        <f>ROUND(I178*H178,2)</f>
        <v>0</v>
      </c>
      <c r="K178" s="129" t="s">
        <v>132</v>
      </c>
      <c r="L178" s="32"/>
      <c r="M178" s="134" t="s">
        <v>19</v>
      </c>
      <c r="N178" s="135" t="s">
        <v>46</v>
      </c>
      <c r="P178" s="136">
        <f>O178*H178</f>
        <v>0</v>
      </c>
      <c r="Q178" s="136">
        <v>0</v>
      </c>
      <c r="R178" s="136">
        <f>Q178*H178</f>
        <v>0</v>
      </c>
      <c r="S178" s="136">
        <v>1.7600000000000001E-3</v>
      </c>
      <c r="T178" s="137">
        <f>S178*H178</f>
        <v>0.20187200000000002</v>
      </c>
      <c r="AR178" s="138" t="s">
        <v>180</v>
      </c>
      <c r="AT178" s="138" t="s">
        <v>128</v>
      </c>
      <c r="AU178" s="138" t="s">
        <v>85</v>
      </c>
      <c r="AY178" s="17" t="s">
        <v>125</v>
      </c>
      <c r="BE178" s="139">
        <f>IF(N178="základní",J178,0)</f>
        <v>0</v>
      </c>
      <c r="BF178" s="139">
        <f>IF(N178="snížená",J178,0)</f>
        <v>0</v>
      </c>
      <c r="BG178" s="139">
        <f>IF(N178="zákl. přenesená",J178,0)</f>
        <v>0</v>
      </c>
      <c r="BH178" s="139">
        <f>IF(N178="sníž. přenesená",J178,0)</f>
        <v>0</v>
      </c>
      <c r="BI178" s="139">
        <f>IF(N178="nulová",J178,0)</f>
        <v>0</v>
      </c>
      <c r="BJ178" s="17" t="s">
        <v>83</v>
      </c>
      <c r="BK178" s="139">
        <f>ROUND(I178*H178,2)</f>
        <v>0</v>
      </c>
      <c r="BL178" s="17" t="s">
        <v>180</v>
      </c>
      <c r="BM178" s="138" t="s">
        <v>262</v>
      </c>
    </row>
    <row r="179" spans="2:65" s="1" customFormat="1" ht="11.25">
      <c r="B179" s="32"/>
      <c r="D179" s="140" t="s">
        <v>134</v>
      </c>
      <c r="F179" s="141" t="s">
        <v>263</v>
      </c>
      <c r="I179" s="142"/>
      <c r="L179" s="32"/>
      <c r="M179" s="143"/>
      <c r="T179" s="53"/>
      <c r="AT179" s="17" t="s">
        <v>134</v>
      </c>
      <c r="AU179" s="17" t="s">
        <v>85</v>
      </c>
    </row>
    <row r="180" spans="2:65" s="1" customFormat="1" ht="11.25">
      <c r="B180" s="32"/>
      <c r="D180" s="144" t="s">
        <v>136</v>
      </c>
      <c r="F180" s="145" t="s">
        <v>264</v>
      </c>
      <c r="I180" s="142"/>
      <c r="L180" s="32"/>
      <c r="M180" s="143"/>
      <c r="T180" s="53"/>
      <c r="AT180" s="17" t="s">
        <v>136</v>
      </c>
      <c r="AU180" s="17" t="s">
        <v>85</v>
      </c>
    </row>
    <row r="181" spans="2:65" s="13" customFormat="1" ht="11.25">
      <c r="B181" s="152"/>
      <c r="D181" s="140" t="s">
        <v>138</v>
      </c>
      <c r="E181" s="153" t="s">
        <v>19</v>
      </c>
      <c r="F181" s="154" t="s">
        <v>254</v>
      </c>
      <c r="H181" s="155">
        <v>114.7</v>
      </c>
      <c r="I181" s="156"/>
      <c r="L181" s="152"/>
      <c r="M181" s="157"/>
      <c r="T181" s="158"/>
      <c r="AT181" s="153" t="s">
        <v>138</v>
      </c>
      <c r="AU181" s="153" t="s">
        <v>85</v>
      </c>
      <c r="AV181" s="13" t="s">
        <v>85</v>
      </c>
      <c r="AW181" s="13" t="s">
        <v>36</v>
      </c>
      <c r="AX181" s="13" t="s">
        <v>75</v>
      </c>
      <c r="AY181" s="153" t="s">
        <v>125</v>
      </c>
    </row>
    <row r="182" spans="2:65" s="14" customFormat="1" ht="11.25">
      <c r="B182" s="159"/>
      <c r="D182" s="140" t="s">
        <v>138</v>
      </c>
      <c r="E182" s="160" t="s">
        <v>19</v>
      </c>
      <c r="F182" s="161" t="s">
        <v>141</v>
      </c>
      <c r="H182" s="162">
        <v>114.7</v>
      </c>
      <c r="I182" s="163"/>
      <c r="L182" s="159"/>
      <c r="M182" s="164"/>
      <c r="T182" s="165"/>
      <c r="AT182" s="160" t="s">
        <v>138</v>
      </c>
      <c r="AU182" s="160" t="s">
        <v>85</v>
      </c>
      <c r="AV182" s="14" t="s">
        <v>133</v>
      </c>
      <c r="AW182" s="14" t="s">
        <v>36</v>
      </c>
      <c r="AX182" s="14" t="s">
        <v>83</v>
      </c>
      <c r="AY182" s="160" t="s">
        <v>125</v>
      </c>
    </row>
    <row r="183" spans="2:65" s="1" customFormat="1" ht="16.5" customHeight="1">
      <c r="B183" s="32"/>
      <c r="C183" s="127" t="s">
        <v>7</v>
      </c>
      <c r="D183" s="127" t="s">
        <v>128</v>
      </c>
      <c r="E183" s="128" t="s">
        <v>265</v>
      </c>
      <c r="F183" s="129" t="s">
        <v>266</v>
      </c>
      <c r="G183" s="130" t="s">
        <v>210</v>
      </c>
      <c r="H183" s="131">
        <v>19.75</v>
      </c>
      <c r="I183" s="132"/>
      <c r="J183" s="133">
        <f>ROUND(I183*H183,2)</f>
        <v>0</v>
      </c>
      <c r="K183" s="129" t="s">
        <v>132</v>
      </c>
      <c r="L183" s="32"/>
      <c r="M183" s="134" t="s">
        <v>19</v>
      </c>
      <c r="N183" s="135" t="s">
        <v>46</v>
      </c>
      <c r="P183" s="136">
        <f>O183*H183</f>
        <v>0</v>
      </c>
      <c r="Q183" s="136">
        <v>0</v>
      </c>
      <c r="R183" s="136">
        <f>Q183*H183</f>
        <v>0</v>
      </c>
      <c r="S183" s="136">
        <v>3.3800000000000002E-3</v>
      </c>
      <c r="T183" s="137">
        <f>S183*H183</f>
        <v>6.6755000000000009E-2</v>
      </c>
      <c r="AR183" s="138" t="s">
        <v>180</v>
      </c>
      <c r="AT183" s="138" t="s">
        <v>128</v>
      </c>
      <c r="AU183" s="138" t="s">
        <v>85</v>
      </c>
      <c r="AY183" s="17" t="s">
        <v>125</v>
      </c>
      <c r="BE183" s="139">
        <f>IF(N183="základní",J183,0)</f>
        <v>0</v>
      </c>
      <c r="BF183" s="139">
        <f>IF(N183="snížená",J183,0)</f>
        <v>0</v>
      </c>
      <c r="BG183" s="139">
        <f>IF(N183="zákl. přenesená",J183,0)</f>
        <v>0</v>
      </c>
      <c r="BH183" s="139">
        <f>IF(N183="sníž. přenesená",J183,0)</f>
        <v>0</v>
      </c>
      <c r="BI183" s="139">
        <f>IF(N183="nulová",J183,0)</f>
        <v>0</v>
      </c>
      <c r="BJ183" s="17" t="s">
        <v>83</v>
      </c>
      <c r="BK183" s="139">
        <f>ROUND(I183*H183,2)</f>
        <v>0</v>
      </c>
      <c r="BL183" s="17" t="s">
        <v>180</v>
      </c>
      <c r="BM183" s="138" t="s">
        <v>267</v>
      </c>
    </row>
    <row r="184" spans="2:65" s="1" customFormat="1" ht="11.25">
      <c r="B184" s="32"/>
      <c r="D184" s="140" t="s">
        <v>134</v>
      </c>
      <c r="F184" s="141" t="s">
        <v>268</v>
      </c>
      <c r="I184" s="142"/>
      <c r="L184" s="32"/>
      <c r="M184" s="143"/>
      <c r="T184" s="53"/>
      <c r="AT184" s="17" t="s">
        <v>134</v>
      </c>
      <c r="AU184" s="17" t="s">
        <v>85</v>
      </c>
    </row>
    <row r="185" spans="2:65" s="1" customFormat="1" ht="11.25">
      <c r="B185" s="32"/>
      <c r="D185" s="144" t="s">
        <v>136</v>
      </c>
      <c r="F185" s="145" t="s">
        <v>269</v>
      </c>
      <c r="I185" s="142"/>
      <c r="L185" s="32"/>
      <c r="M185" s="143"/>
      <c r="T185" s="53"/>
      <c r="AT185" s="17" t="s">
        <v>136</v>
      </c>
      <c r="AU185" s="17" t="s">
        <v>85</v>
      </c>
    </row>
    <row r="186" spans="2:65" s="1" customFormat="1" ht="16.5" customHeight="1">
      <c r="B186" s="32"/>
      <c r="C186" s="127" t="s">
        <v>203</v>
      </c>
      <c r="D186" s="127" t="s">
        <v>128</v>
      </c>
      <c r="E186" s="128" t="s">
        <v>270</v>
      </c>
      <c r="F186" s="129" t="s">
        <v>271</v>
      </c>
      <c r="G186" s="130" t="s">
        <v>210</v>
      </c>
      <c r="H186" s="131">
        <v>65.2</v>
      </c>
      <c r="I186" s="132"/>
      <c r="J186" s="133">
        <f>ROUND(I186*H186,2)</f>
        <v>0</v>
      </c>
      <c r="K186" s="129" t="s">
        <v>132</v>
      </c>
      <c r="L186" s="32"/>
      <c r="M186" s="134" t="s">
        <v>19</v>
      </c>
      <c r="N186" s="135" t="s">
        <v>46</v>
      </c>
      <c r="P186" s="136">
        <f>O186*H186</f>
        <v>0</v>
      </c>
      <c r="Q186" s="136">
        <v>0</v>
      </c>
      <c r="R186" s="136">
        <f>Q186*H186</f>
        <v>0</v>
      </c>
      <c r="S186" s="136">
        <v>3.3800000000000002E-3</v>
      </c>
      <c r="T186" s="137">
        <f>S186*H186</f>
        <v>0.22037600000000002</v>
      </c>
      <c r="AR186" s="138" t="s">
        <v>180</v>
      </c>
      <c r="AT186" s="138" t="s">
        <v>128</v>
      </c>
      <c r="AU186" s="138" t="s">
        <v>85</v>
      </c>
      <c r="AY186" s="17" t="s">
        <v>125</v>
      </c>
      <c r="BE186" s="139">
        <f>IF(N186="základní",J186,0)</f>
        <v>0</v>
      </c>
      <c r="BF186" s="139">
        <f>IF(N186="snížená",J186,0)</f>
        <v>0</v>
      </c>
      <c r="BG186" s="139">
        <f>IF(N186="zákl. přenesená",J186,0)</f>
        <v>0</v>
      </c>
      <c r="BH186" s="139">
        <f>IF(N186="sníž. přenesená",J186,0)</f>
        <v>0</v>
      </c>
      <c r="BI186" s="139">
        <f>IF(N186="nulová",J186,0)</f>
        <v>0</v>
      </c>
      <c r="BJ186" s="17" t="s">
        <v>83</v>
      </c>
      <c r="BK186" s="139">
        <f>ROUND(I186*H186,2)</f>
        <v>0</v>
      </c>
      <c r="BL186" s="17" t="s">
        <v>180</v>
      </c>
      <c r="BM186" s="138" t="s">
        <v>272</v>
      </c>
    </row>
    <row r="187" spans="2:65" s="1" customFormat="1" ht="11.25">
      <c r="B187" s="32"/>
      <c r="D187" s="140" t="s">
        <v>134</v>
      </c>
      <c r="F187" s="141" t="s">
        <v>273</v>
      </c>
      <c r="I187" s="142"/>
      <c r="L187" s="32"/>
      <c r="M187" s="143"/>
      <c r="T187" s="53"/>
      <c r="AT187" s="17" t="s">
        <v>134</v>
      </c>
      <c r="AU187" s="17" t="s">
        <v>85</v>
      </c>
    </row>
    <row r="188" spans="2:65" s="1" customFormat="1" ht="11.25">
      <c r="B188" s="32"/>
      <c r="D188" s="144" t="s">
        <v>136</v>
      </c>
      <c r="F188" s="145" t="s">
        <v>274</v>
      </c>
      <c r="I188" s="142"/>
      <c r="L188" s="32"/>
      <c r="M188" s="143"/>
      <c r="T188" s="53"/>
      <c r="AT188" s="17" t="s">
        <v>136</v>
      </c>
      <c r="AU188" s="17" t="s">
        <v>85</v>
      </c>
    </row>
    <row r="189" spans="2:65" s="13" customFormat="1" ht="11.25">
      <c r="B189" s="152"/>
      <c r="D189" s="140" t="s">
        <v>138</v>
      </c>
      <c r="E189" s="153" t="s">
        <v>19</v>
      </c>
      <c r="F189" s="154" t="s">
        <v>275</v>
      </c>
      <c r="H189" s="155">
        <v>65.2</v>
      </c>
      <c r="I189" s="156"/>
      <c r="L189" s="152"/>
      <c r="M189" s="157"/>
      <c r="T189" s="158"/>
      <c r="AT189" s="153" t="s">
        <v>138</v>
      </c>
      <c r="AU189" s="153" t="s">
        <v>85</v>
      </c>
      <c r="AV189" s="13" t="s">
        <v>85</v>
      </c>
      <c r="AW189" s="13" t="s">
        <v>36</v>
      </c>
      <c r="AX189" s="13" t="s">
        <v>75</v>
      </c>
      <c r="AY189" s="153" t="s">
        <v>125</v>
      </c>
    </row>
    <row r="190" spans="2:65" s="14" customFormat="1" ht="11.25">
      <c r="B190" s="159"/>
      <c r="D190" s="140" t="s">
        <v>138</v>
      </c>
      <c r="E190" s="160" t="s">
        <v>19</v>
      </c>
      <c r="F190" s="161" t="s">
        <v>141</v>
      </c>
      <c r="H190" s="162">
        <v>65.2</v>
      </c>
      <c r="I190" s="163"/>
      <c r="L190" s="159"/>
      <c r="M190" s="164"/>
      <c r="T190" s="165"/>
      <c r="AT190" s="160" t="s">
        <v>138</v>
      </c>
      <c r="AU190" s="160" t="s">
        <v>85</v>
      </c>
      <c r="AV190" s="14" t="s">
        <v>133</v>
      </c>
      <c r="AW190" s="14" t="s">
        <v>36</v>
      </c>
      <c r="AX190" s="14" t="s">
        <v>83</v>
      </c>
      <c r="AY190" s="160" t="s">
        <v>125</v>
      </c>
    </row>
    <row r="191" spans="2:65" s="1" customFormat="1" ht="16.5" customHeight="1">
      <c r="B191" s="32"/>
      <c r="C191" s="127" t="s">
        <v>276</v>
      </c>
      <c r="D191" s="127" t="s">
        <v>128</v>
      </c>
      <c r="E191" s="128" t="s">
        <v>277</v>
      </c>
      <c r="F191" s="129" t="s">
        <v>278</v>
      </c>
      <c r="G191" s="130" t="s">
        <v>202</v>
      </c>
      <c r="H191" s="131">
        <v>6</v>
      </c>
      <c r="I191" s="132"/>
      <c r="J191" s="133">
        <f>ROUND(I191*H191,2)</f>
        <v>0</v>
      </c>
      <c r="K191" s="129" t="s">
        <v>132</v>
      </c>
      <c r="L191" s="32"/>
      <c r="M191" s="134" t="s">
        <v>19</v>
      </c>
      <c r="N191" s="135" t="s">
        <v>46</v>
      </c>
      <c r="P191" s="136">
        <f>O191*H191</f>
        <v>0</v>
      </c>
      <c r="Q191" s="136">
        <v>0</v>
      </c>
      <c r="R191" s="136">
        <f>Q191*H191</f>
        <v>0</v>
      </c>
      <c r="S191" s="136">
        <v>0</v>
      </c>
      <c r="T191" s="137">
        <f>S191*H191</f>
        <v>0</v>
      </c>
      <c r="AR191" s="138" t="s">
        <v>180</v>
      </c>
      <c r="AT191" s="138" t="s">
        <v>128</v>
      </c>
      <c r="AU191" s="138" t="s">
        <v>85</v>
      </c>
      <c r="AY191" s="17" t="s">
        <v>125</v>
      </c>
      <c r="BE191" s="139">
        <f>IF(N191="základní",J191,0)</f>
        <v>0</v>
      </c>
      <c r="BF191" s="139">
        <f>IF(N191="snížená",J191,0)</f>
        <v>0</v>
      </c>
      <c r="BG191" s="139">
        <f>IF(N191="zákl. přenesená",J191,0)</f>
        <v>0</v>
      </c>
      <c r="BH191" s="139">
        <f>IF(N191="sníž. přenesená",J191,0)</f>
        <v>0</v>
      </c>
      <c r="BI191" s="139">
        <f>IF(N191="nulová",J191,0)</f>
        <v>0</v>
      </c>
      <c r="BJ191" s="17" t="s">
        <v>83</v>
      </c>
      <c r="BK191" s="139">
        <f>ROUND(I191*H191,2)</f>
        <v>0</v>
      </c>
      <c r="BL191" s="17" t="s">
        <v>180</v>
      </c>
      <c r="BM191" s="138" t="s">
        <v>279</v>
      </c>
    </row>
    <row r="192" spans="2:65" s="1" customFormat="1" ht="11.25">
      <c r="B192" s="32"/>
      <c r="D192" s="140" t="s">
        <v>134</v>
      </c>
      <c r="F192" s="141" t="s">
        <v>280</v>
      </c>
      <c r="I192" s="142"/>
      <c r="L192" s="32"/>
      <c r="M192" s="143"/>
      <c r="T192" s="53"/>
      <c r="AT192" s="17" t="s">
        <v>134</v>
      </c>
      <c r="AU192" s="17" t="s">
        <v>85</v>
      </c>
    </row>
    <row r="193" spans="2:65" s="1" customFormat="1" ht="11.25">
      <c r="B193" s="32"/>
      <c r="D193" s="144" t="s">
        <v>136</v>
      </c>
      <c r="F193" s="145" t="s">
        <v>281</v>
      </c>
      <c r="I193" s="142"/>
      <c r="L193" s="32"/>
      <c r="M193" s="143"/>
      <c r="T193" s="53"/>
      <c r="AT193" s="17" t="s">
        <v>136</v>
      </c>
      <c r="AU193" s="17" t="s">
        <v>85</v>
      </c>
    </row>
    <row r="194" spans="2:65" s="12" customFormat="1" ht="11.25">
      <c r="B194" s="146"/>
      <c r="D194" s="140" t="s">
        <v>138</v>
      </c>
      <c r="E194" s="147" t="s">
        <v>19</v>
      </c>
      <c r="F194" s="148" t="s">
        <v>282</v>
      </c>
      <c r="H194" s="147" t="s">
        <v>19</v>
      </c>
      <c r="I194" s="149"/>
      <c r="L194" s="146"/>
      <c r="M194" s="150"/>
      <c r="T194" s="151"/>
      <c r="AT194" s="147" t="s">
        <v>138</v>
      </c>
      <c r="AU194" s="147" t="s">
        <v>85</v>
      </c>
      <c r="AV194" s="12" t="s">
        <v>83</v>
      </c>
      <c r="AW194" s="12" t="s">
        <v>36</v>
      </c>
      <c r="AX194" s="12" t="s">
        <v>75</v>
      </c>
      <c r="AY194" s="147" t="s">
        <v>125</v>
      </c>
    </row>
    <row r="195" spans="2:65" s="13" customFormat="1" ht="11.25">
      <c r="B195" s="152"/>
      <c r="D195" s="140" t="s">
        <v>138</v>
      </c>
      <c r="E195" s="153" t="s">
        <v>19</v>
      </c>
      <c r="F195" s="154" t="s">
        <v>150</v>
      </c>
      <c r="H195" s="155">
        <v>6</v>
      </c>
      <c r="I195" s="156"/>
      <c r="L195" s="152"/>
      <c r="M195" s="157"/>
      <c r="T195" s="158"/>
      <c r="AT195" s="153" t="s">
        <v>138</v>
      </c>
      <c r="AU195" s="153" t="s">
        <v>85</v>
      </c>
      <c r="AV195" s="13" t="s">
        <v>85</v>
      </c>
      <c r="AW195" s="13" t="s">
        <v>36</v>
      </c>
      <c r="AX195" s="13" t="s">
        <v>75</v>
      </c>
      <c r="AY195" s="153" t="s">
        <v>125</v>
      </c>
    </row>
    <row r="196" spans="2:65" s="14" customFormat="1" ht="11.25">
      <c r="B196" s="159"/>
      <c r="D196" s="140" t="s">
        <v>138</v>
      </c>
      <c r="E196" s="160" t="s">
        <v>19</v>
      </c>
      <c r="F196" s="161" t="s">
        <v>141</v>
      </c>
      <c r="H196" s="162">
        <v>6</v>
      </c>
      <c r="I196" s="163"/>
      <c r="L196" s="159"/>
      <c r="M196" s="164"/>
      <c r="T196" s="165"/>
      <c r="AT196" s="160" t="s">
        <v>138</v>
      </c>
      <c r="AU196" s="160" t="s">
        <v>85</v>
      </c>
      <c r="AV196" s="14" t="s">
        <v>133</v>
      </c>
      <c r="AW196" s="14" t="s">
        <v>36</v>
      </c>
      <c r="AX196" s="14" t="s">
        <v>83</v>
      </c>
      <c r="AY196" s="160" t="s">
        <v>125</v>
      </c>
    </row>
    <row r="197" spans="2:65" s="1" customFormat="1" ht="16.5" customHeight="1">
      <c r="B197" s="32"/>
      <c r="C197" s="127" t="s">
        <v>211</v>
      </c>
      <c r="D197" s="127" t="s">
        <v>128</v>
      </c>
      <c r="E197" s="128" t="s">
        <v>283</v>
      </c>
      <c r="F197" s="129" t="s">
        <v>284</v>
      </c>
      <c r="G197" s="130" t="s">
        <v>210</v>
      </c>
      <c r="H197" s="131">
        <v>6.6</v>
      </c>
      <c r="I197" s="132"/>
      <c r="J197" s="133">
        <f>ROUND(I197*H197,2)</f>
        <v>0</v>
      </c>
      <c r="K197" s="129" t="s">
        <v>132</v>
      </c>
      <c r="L197" s="32"/>
      <c r="M197" s="134" t="s">
        <v>19</v>
      </c>
      <c r="N197" s="135" t="s">
        <v>46</v>
      </c>
      <c r="P197" s="136">
        <f>O197*H197</f>
        <v>0</v>
      </c>
      <c r="Q197" s="136">
        <v>0</v>
      </c>
      <c r="R197" s="136">
        <f>Q197*H197</f>
        <v>0</v>
      </c>
      <c r="S197" s="136">
        <v>0</v>
      </c>
      <c r="T197" s="137">
        <f>S197*H197</f>
        <v>0</v>
      </c>
      <c r="AR197" s="138" t="s">
        <v>180</v>
      </c>
      <c r="AT197" s="138" t="s">
        <v>128</v>
      </c>
      <c r="AU197" s="138" t="s">
        <v>85</v>
      </c>
      <c r="AY197" s="17" t="s">
        <v>125</v>
      </c>
      <c r="BE197" s="139">
        <f>IF(N197="základní",J197,0)</f>
        <v>0</v>
      </c>
      <c r="BF197" s="139">
        <f>IF(N197="snížená",J197,0)</f>
        <v>0</v>
      </c>
      <c r="BG197" s="139">
        <f>IF(N197="zákl. přenesená",J197,0)</f>
        <v>0</v>
      </c>
      <c r="BH197" s="139">
        <f>IF(N197="sníž. přenesená",J197,0)</f>
        <v>0</v>
      </c>
      <c r="BI197" s="139">
        <f>IF(N197="nulová",J197,0)</f>
        <v>0</v>
      </c>
      <c r="BJ197" s="17" t="s">
        <v>83</v>
      </c>
      <c r="BK197" s="139">
        <f>ROUND(I197*H197,2)</f>
        <v>0</v>
      </c>
      <c r="BL197" s="17" t="s">
        <v>180</v>
      </c>
      <c r="BM197" s="138" t="s">
        <v>285</v>
      </c>
    </row>
    <row r="198" spans="2:65" s="1" customFormat="1" ht="11.25">
      <c r="B198" s="32"/>
      <c r="D198" s="140" t="s">
        <v>134</v>
      </c>
      <c r="F198" s="141" t="s">
        <v>286</v>
      </c>
      <c r="I198" s="142"/>
      <c r="L198" s="32"/>
      <c r="M198" s="143"/>
      <c r="T198" s="53"/>
      <c r="AT198" s="17" t="s">
        <v>134</v>
      </c>
      <c r="AU198" s="17" t="s">
        <v>85</v>
      </c>
    </row>
    <row r="199" spans="2:65" s="1" customFormat="1" ht="11.25">
      <c r="B199" s="32"/>
      <c r="D199" s="144" t="s">
        <v>136</v>
      </c>
      <c r="F199" s="145" t="s">
        <v>287</v>
      </c>
      <c r="I199" s="142"/>
      <c r="L199" s="32"/>
      <c r="M199" s="143"/>
      <c r="T199" s="53"/>
      <c r="AT199" s="17" t="s">
        <v>136</v>
      </c>
      <c r="AU199" s="17" t="s">
        <v>85</v>
      </c>
    </row>
    <row r="200" spans="2:65" s="12" customFormat="1" ht="11.25">
      <c r="B200" s="146"/>
      <c r="D200" s="140" t="s">
        <v>138</v>
      </c>
      <c r="E200" s="147" t="s">
        <v>19</v>
      </c>
      <c r="F200" s="148" t="s">
        <v>288</v>
      </c>
      <c r="H200" s="147" t="s">
        <v>19</v>
      </c>
      <c r="I200" s="149"/>
      <c r="L200" s="146"/>
      <c r="M200" s="150"/>
      <c r="T200" s="151"/>
      <c r="AT200" s="147" t="s">
        <v>138</v>
      </c>
      <c r="AU200" s="147" t="s">
        <v>85</v>
      </c>
      <c r="AV200" s="12" t="s">
        <v>83</v>
      </c>
      <c r="AW200" s="12" t="s">
        <v>36</v>
      </c>
      <c r="AX200" s="12" t="s">
        <v>75</v>
      </c>
      <c r="AY200" s="147" t="s">
        <v>125</v>
      </c>
    </row>
    <row r="201" spans="2:65" s="13" customFormat="1" ht="11.25">
      <c r="B201" s="152"/>
      <c r="D201" s="140" t="s">
        <v>138</v>
      </c>
      <c r="E201" s="153" t="s">
        <v>19</v>
      </c>
      <c r="F201" s="154" t="s">
        <v>289</v>
      </c>
      <c r="H201" s="155">
        <v>6.6</v>
      </c>
      <c r="I201" s="156"/>
      <c r="L201" s="152"/>
      <c r="M201" s="157"/>
      <c r="T201" s="158"/>
      <c r="AT201" s="153" t="s">
        <v>138</v>
      </c>
      <c r="AU201" s="153" t="s">
        <v>85</v>
      </c>
      <c r="AV201" s="13" t="s">
        <v>85</v>
      </c>
      <c r="AW201" s="13" t="s">
        <v>36</v>
      </c>
      <c r="AX201" s="13" t="s">
        <v>75</v>
      </c>
      <c r="AY201" s="153" t="s">
        <v>125</v>
      </c>
    </row>
    <row r="202" spans="2:65" s="14" customFormat="1" ht="11.25">
      <c r="B202" s="159"/>
      <c r="D202" s="140" t="s">
        <v>138</v>
      </c>
      <c r="E202" s="160" t="s">
        <v>19</v>
      </c>
      <c r="F202" s="161" t="s">
        <v>141</v>
      </c>
      <c r="H202" s="162">
        <v>6.6</v>
      </c>
      <c r="I202" s="163"/>
      <c r="L202" s="159"/>
      <c r="M202" s="164"/>
      <c r="T202" s="165"/>
      <c r="AT202" s="160" t="s">
        <v>138</v>
      </c>
      <c r="AU202" s="160" t="s">
        <v>85</v>
      </c>
      <c r="AV202" s="14" t="s">
        <v>133</v>
      </c>
      <c r="AW202" s="14" t="s">
        <v>36</v>
      </c>
      <c r="AX202" s="14" t="s">
        <v>83</v>
      </c>
      <c r="AY202" s="160" t="s">
        <v>125</v>
      </c>
    </row>
    <row r="203" spans="2:65" s="1" customFormat="1" ht="16.5" customHeight="1">
      <c r="B203" s="32"/>
      <c r="C203" s="127" t="s">
        <v>290</v>
      </c>
      <c r="D203" s="127" t="s">
        <v>128</v>
      </c>
      <c r="E203" s="128" t="s">
        <v>291</v>
      </c>
      <c r="F203" s="129" t="s">
        <v>292</v>
      </c>
      <c r="G203" s="130" t="s">
        <v>131</v>
      </c>
      <c r="H203" s="131">
        <v>886.65</v>
      </c>
      <c r="I203" s="132"/>
      <c r="J203" s="133">
        <f>ROUND(I203*H203,2)</f>
        <v>0</v>
      </c>
      <c r="K203" s="129" t="s">
        <v>132</v>
      </c>
      <c r="L203" s="32"/>
      <c r="M203" s="134" t="s">
        <v>19</v>
      </c>
      <c r="N203" s="135" t="s">
        <v>46</v>
      </c>
      <c r="P203" s="136">
        <f>O203*H203</f>
        <v>0</v>
      </c>
      <c r="Q203" s="136">
        <v>0</v>
      </c>
      <c r="R203" s="136">
        <f>Q203*H203</f>
        <v>0</v>
      </c>
      <c r="S203" s="136">
        <v>0</v>
      </c>
      <c r="T203" s="137">
        <f>S203*H203</f>
        <v>0</v>
      </c>
      <c r="AR203" s="138" t="s">
        <v>180</v>
      </c>
      <c r="AT203" s="138" t="s">
        <v>128</v>
      </c>
      <c r="AU203" s="138" t="s">
        <v>85</v>
      </c>
      <c r="AY203" s="17" t="s">
        <v>125</v>
      </c>
      <c r="BE203" s="139">
        <f>IF(N203="základní",J203,0)</f>
        <v>0</v>
      </c>
      <c r="BF203" s="139">
        <f>IF(N203="snížená",J203,0)</f>
        <v>0</v>
      </c>
      <c r="BG203" s="139">
        <f>IF(N203="zákl. přenesená",J203,0)</f>
        <v>0</v>
      </c>
      <c r="BH203" s="139">
        <f>IF(N203="sníž. přenesená",J203,0)</f>
        <v>0</v>
      </c>
      <c r="BI203" s="139">
        <f>IF(N203="nulová",J203,0)</f>
        <v>0</v>
      </c>
      <c r="BJ203" s="17" t="s">
        <v>83</v>
      </c>
      <c r="BK203" s="139">
        <f>ROUND(I203*H203,2)</f>
        <v>0</v>
      </c>
      <c r="BL203" s="17" t="s">
        <v>180</v>
      </c>
      <c r="BM203" s="138" t="s">
        <v>293</v>
      </c>
    </row>
    <row r="204" spans="2:65" s="1" customFormat="1" ht="11.25">
      <c r="B204" s="32"/>
      <c r="D204" s="140" t="s">
        <v>134</v>
      </c>
      <c r="F204" s="141" t="s">
        <v>294</v>
      </c>
      <c r="I204" s="142"/>
      <c r="L204" s="32"/>
      <c r="M204" s="143"/>
      <c r="T204" s="53"/>
      <c r="AT204" s="17" t="s">
        <v>134</v>
      </c>
      <c r="AU204" s="17" t="s">
        <v>85</v>
      </c>
    </row>
    <row r="205" spans="2:65" s="1" customFormat="1" ht="11.25">
      <c r="B205" s="32"/>
      <c r="D205" s="144" t="s">
        <v>136</v>
      </c>
      <c r="F205" s="145" t="s">
        <v>295</v>
      </c>
      <c r="I205" s="142"/>
      <c r="L205" s="32"/>
      <c r="M205" s="143"/>
      <c r="T205" s="53"/>
      <c r="AT205" s="17" t="s">
        <v>136</v>
      </c>
      <c r="AU205" s="17" t="s">
        <v>85</v>
      </c>
    </row>
    <row r="206" spans="2:65" s="13" customFormat="1" ht="11.25">
      <c r="B206" s="152"/>
      <c r="D206" s="140" t="s">
        <v>138</v>
      </c>
      <c r="E206" s="153" t="s">
        <v>19</v>
      </c>
      <c r="F206" s="154" t="s">
        <v>296</v>
      </c>
      <c r="H206" s="155">
        <v>670.45</v>
      </c>
      <c r="I206" s="156"/>
      <c r="L206" s="152"/>
      <c r="M206" s="157"/>
      <c r="T206" s="158"/>
      <c r="AT206" s="153" t="s">
        <v>138</v>
      </c>
      <c r="AU206" s="153" t="s">
        <v>85</v>
      </c>
      <c r="AV206" s="13" t="s">
        <v>85</v>
      </c>
      <c r="AW206" s="13" t="s">
        <v>36</v>
      </c>
      <c r="AX206" s="13" t="s">
        <v>75</v>
      </c>
      <c r="AY206" s="153" t="s">
        <v>125</v>
      </c>
    </row>
    <row r="207" spans="2:65" s="13" customFormat="1" ht="11.25">
      <c r="B207" s="152"/>
      <c r="D207" s="140" t="s">
        <v>138</v>
      </c>
      <c r="E207" s="153" t="s">
        <v>19</v>
      </c>
      <c r="F207" s="154" t="s">
        <v>297</v>
      </c>
      <c r="H207" s="155">
        <v>216.2</v>
      </c>
      <c r="I207" s="156"/>
      <c r="L207" s="152"/>
      <c r="M207" s="157"/>
      <c r="T207" s="158"/>
      <c r="AT207" s="153" t="s">
        <v>138</v>
      </c>
      <c r="AU207" s="153" t="s">
        <v>85</v>
      </c>
      <c r="AV207" s="13" t="s">
        <v>85</v>
      </c>
      <c r="AW207" s="13" t="s">
        <v>36</v>
      </c>
      <c r="AX207" s="13" t="s">
        <v>75</v>
      </c>
      <c r="AY207" s="153" t="s">
        <v>125</v>
      </c>
    </row>
    <row r="208" spans="2:65" s="14" customFormat="1" ht="11.25">
      <c r="B208" s="159"/>
      <c r="D208" s="140" t="s">
        <v>138</v>
      </c>
      <c r="E208" s="160" t="s">
        <v>19</v>
      </c>
      <c r="F208" s="161" t="s">
        <v>141</v>
      </c>
      <c r="H208" s="162">
        <v>886.65000000000009</v>
      </c>
      <c r="I208" s="163"/>
      <c r="L208" s="159"/>
      <c r="M208" s="164"/>
      <c r="T208" s="165"/>
      <c r="AT208" s="160" t="s">
        <v>138</v>
      </c>
      <c r="AU208" s="160" t="s">
        <v>85</v>
      </c>
      <c r="AV208" s="14" t="s">
        <v>133</v>
      </c>
      <c r="AW208" s="14" t="s">
        <v>36</v>
      </c>
      <c r="AX208" s="14" t="s">
        <v>83</v>
      </c>
      <c r="AY208" s="160" t="s">
        <v>125</v>
      </c>
    </row>
    <row r="209" spans="2:65" s="1" customFormat="1" ht="16.5" customHeight="1">
      <c r="B209" s="32"/>
      <c r="C209" s="166" t="s">
        <v>220</v>
      </c>
      <c r="D209" s="166" t="s">
        <v>215</v>
      </c>
      <c r="E209" s="167" t="s">
        <v>298</v>
      </c>
      <c r="F209" s="168" t="s">
        <v>299</v>
      </c>
      <c r="G209" s="169" t="s">
        <v>131</v>
      </c>
      <c r="H209" s="170">
        <v>1019.648</v>
      </c>
      <c r="I209" s="171"/>
      <c r="J209" s="172">
        <f>ROUND(I209*H209,2)</f>
        <v>0</v>
      </c>
      <c r="K209" s="168" t="s">
        <v>132</v>
      </c>
      <c r="L209" s="173"/>
      <c r="M209" s="174" t="s">
        <v>19</v>
      </c>
      <c r="N209" s="175" t="s">
        <v>46</v>
      </c>
      <c r="P209" s="136">
        <f>O209*H209</f>
        <v>0</v>
      </c>
      <c r="Q209" s="136">
        <v>5.0000000000000001E-4</v>
      </c>
      <c r="R209" s="136">
        <f>Q209*H209</f>
        <v>0.50982400000000005</v>
      </c>
      <c r="S209" s="136">
        <v>0</v>
      </c>
      <c r="T209" s="137">
        <f>S209*H209</f>
        <v>0</v>
      </c>
      <c r="AR209" s="138" t="s">
        <v>219</v>
      </c>
      <c r="AT209" s="138" t="s">
        <v>215</v>
      </c>
      <c r="AU209" s="138" t="s">
        <v>85</v>
      </c>
      <c r="AY209" s="17" t="s">
        <v>125</v>
      </c>
      <c r="BE209" s="139">
        <f>IF(N209="základní",J209,0)</f>
        <v>0</v>
      </c>
      <c r="BF209" s="139">
        <f>IF(N209="snížená",J209,0)</f>
        <v>0</v>
      </c>
      <c r="BG209" s="139">
        <f>IF(N209="zákl. přenesená",J209,0)</f>
        <v>0</v>
      </c>
      <c r="BH209" s="139">
        <f>IF(N209="sníž. přenesená",J209,0)</f>
        <v>0</v>
      </c>
      <c r="BI209" s="139">
        <f>IF(N209="nulová",J209,0)</f>
        <v>0</v>
      </c>
      <c r="BJ209" s="17" t="s">
        <v>83</v>
      </c>
      <c r="BK209" s="139">
        <f>ROUND(I209*H209,2)</f>
        <v>0</v>
      </c>
      <c r="BL209" s="17" t="s">
        <v>180</v>
      </c>
      <c r="BM209" s="138" t="s">
        <v>300</v>
      </c>
    </row>
    <row r="210" spans="2:65" s="1" customFormat="1" ht="11.25">
      <c r="B210" s="32"/>
      <c r="D210" s="140" t="s">
        <v>134</v>
      </c>
      <c r="F210" s="141" t="s">
        <v>299</v>
      </c>
      <c r="I210" s="142"/>
      <c r="L210" s="32"/>
      <c r="M210" s="143"/>
      <c r="T210" s="53"/>
      <c r="AT210" s="17" t="s">
        <v>134</v>
      </c>
      <c r="AU210" s="17" t="s">
        <v>85</v>
      </c>
    </row>
    <row r="211" spans="2:65" s="13" customFormat="1" ht="11.25">
      <c r="B211" s="152"/>
      <c r="D211" s="140" t="s">
        <v>138</v>
      </c>
      <c r="E211" s="153" t="s">
        <v>19</v>
      </c>
      <c r="F211" s="154" t="s">
        <v>301</v>
      </c>
      <c r="H211" s="155">
        <v>1019.648</v>
      </c>
      <c r="I211" s="156"/>
      <c r="L211" s="152"/>
      <c r="M211" s="157"/>
      <c r="T211" s="158"/>
      <c r="AT211" s="153" t="s">
        <v>138</v>
      </c>
      <c r="AU211" s="153" t="s">
        <v>85</v>
      </c>
      <c r="AV211" s="13" t="s">
        <v>85</v>
      </c>
      <c r="AW211" s="13" t="s">
        <v>36</v>
      </c>
      <c r="AX211" s="13" t="s">
        <v>75</v>
      </c>
      <c r="AY211" s="153" t="s">
        <v>125</v>
      </c>
    </row>
    <row r="212" spans="2:65" s="14" customFormat="1" ht="11.25">
      <c r="B212" s="159"/>
      <c r="D212" s="140" t="s">
        <v>138</v>
      </c>
      <c r="E212" s="160" t="s">
        <v>19</v>
      </c>
      <c r="F212" s="161" t="s">
        <v>141</v>
      </c>
      <c r="H212" s="162">
        <v>1019.648</v>
      </c>
      <c r="I212" s="163"/>
      <c r="L212" s="159"/>
      <c r="M212" s="164"/>
      <c r="T212" s="165"/>
      <c r="AT212" s="160" t="s">
        <v>138</v>
      </c>
      <c r="AU212" s="160" t="s">
        <v>85</v>
      </c>
      <c r="AV212" s="14" t="s">
        <v>133</v>
      </c>
      <c r="AW212" s="14" t="s">
        <v>36</v>
      </c>
      <c r="AX212" s="14" t="s">
        <v>83</v>
      </c>
      <c r="AY212" s="160" t="s">
        <v>125</v>
      </c>
    </row>
    <row r="213" spans="2:65" s="1" customFormat="1" ht="16.5" customHeight="1">
      <c r="B213" s="32"/>
      <c r="C213" s="127" t="s">
        <v>302</v>
      </c>
      <c r="D213" s="127" t="s">
        <v>128</v>
      </c>
      <c r="E213" s="128" t="s">
        <v>303</v>
      </c>
      <c r="F213" s="129" t="s">
        <v>304</v>
      </c>
      <c r="G213" s="130" t="s">
        <v>202</v>
      </c>
      <c r="H213" s="131">
        <v>100</v>
      </c>
      <c r="I213" s="132"/>
      <c r="J213" s="133">
        <f>ROUND(I213*H213,2)</f>
        <v>0</v>
      </c>
      <c r="K213" s="129" t="s">
        <v>132</v>
      </c>
      <c r="L213" s="32"/>
      <c r="M213" s="134" t="s">
        <v>19</v>
      </c>
      <c r="N213" s="135" t="s">
        <v>46</v>
      </c>
      <c r="P213" s="136">
        <f>O213*H213</f>
        <v>0</v>
      </c>
      <c r="Q213" s="136">
        <v>0</v>
      </c>
      <c r="R213" s="136">
        <f>Q213*H213</f>
        <v>0</v>
      </c>
      <c r="S213" s="136">
        <v>2.2000000000000001E-4</v>
      </c>
      <c r="T213" s="137">
        <f>S213*H213</f>
        <v>2.2000000000000002E-2</v>
      </c>
      <c r="AR213" s="138" t="s">
        <v>180</v>
      </c>
      <c r="AT213" s="138" t="s">
        <v>128</v>
      </c>
      <c r="AU213" s="138" t="s">
        <v>85</v>
      </c>
      <c r="AY213" s="17" t="s">
        <v>125</v>
      </c>
      <c r="BE213" s="139">
        <f>IF(N213="základní",J213,0)</f>
        <v>0</v>
      </c>
      <c r="BF213" s="139">
        <f>IF(N213="snížená",J213,0)</f>
        <v>0</v>
      </c>
      <c r="BG213" s="139">
        <f>IF(N213="zákl. přenesená",J213,0)</f>
        <v>0</v>
      </c>
      <c r="BH213" s="139">
        <f>IF(N213="sníž. přenesená",J213,0)</f>
        <v>0</v>
      </c>
      <c r="BI213" s="139">
        <f>IF(N213="nulová",J213,0)</f>
        <v>0</v>
      </c>
      <c r="BJ213" s="17" t="s">
        <v>83</v>
      </c>
      <c r="BK213" s="139">
        <f>ROUND(I213*H213,2)</f>
        <v>0</v>
      </c>
      <c r="BL213" s="17" t="s">
        <v>180</v>
      </c>
      <c r="BM213" s="138" t="s">
        <v>305</v>
      </c>
    </row>
    <row r="214" spans="2:65" s="1" customFormat="1" ht="11.25">
      <c r="B214" s="32"/>
      <c r="D214" s="140" t="s">
        <v>134</v>
      </c>
      <c r="F214" s="141" t="s">
        <v>306</v>
      </c>
      <c r="I214" s="142"/>
      <c r="L214" s="32"/>
      <c r="M214" s="143"/>
      <c r="T214" s="53"/>
      <c r="AT214" s="17" t="s">
        <v>134</v>
      </c>
      <c r="AU214" s="17" t="s">
        <v>85</v>
      </c>
    </row>
    <row r="215" spans="2:65" s="1" customFormat="1" ht="11.25">
      <c r="B215" s="32"/>
      <c r="D215" s="144" t="s">
        <v>136</v>
      </c>
      <c r="F215" s="145" t="s">
        <v>307</v>
      </c>
      <c r="I215" s="142"/>
      <c r="L215" s="32"/>
      <c r="M215" s="143"/>
      <c r="T215" s="53"/>
      <c r="AT215" s="17" t="s">
        <v>136</v>
      </c>
      <c r="AU215" s="17" t="s">
        <v>85</v>
      </c>
    </row>
    <row r="216" spans="2:65" s="13" customFormat="1" ht="11.25">
      <c r="B216" s="152"/>
      <c r="D216" s="140" t="s">
        <v>138</v>
      </c>
      <c r="E216" s="153" t="s">
        <v>19</v>
      </c>
      <c r="F216" s="154" t="s">
        <v>308</v>
      </c>
      <c r="H216" s="155">
        <v>100</v>
      </c>
      <c r="I216" s="156"/>
      <c r="L216" s="152"/>
      <c r="M216" s="157"/>
      <c r="T216" s="158"/>
      <c r="AT216" s="153" t="s">
        <v>138</v>
      </c>
      <c r="AU216" s="153" t="s">
        <v>85</v>
      </c>
      <c r="AV216" s="13" t="s">
        <v>85</v>
      </c>
      <c r="AW216" s="13" t="s">
        <v>36</v>
      </c>
      <c r="AX216" s="13" t="s">
        <v>75</v>
      </c>
      <c r="AY216" s="153" t="s">
        <v>125</v>
      </c>
    </row>
    <row r="217" spans="2:65" s="14" customFormat="1" ht="11.25">
      <c r="B217" s="159"/>
      <c r="D217" s="140" t="s">
        <v>138</v>
      </c>
      <c r="E217" s="160" t="s">
        <v>19</v>
      </c>
      <c r="F217" s="161" t="s">
        <v>141</v>
      </c>
      <c r="H217" s="162">
        <v>100</v>
      </c>
      <c r="I217" s="163"/>
      <c r="L217" s="159"/>
      <c r="M217" s="164"/>
      <c r="T217" s="165"/>
      <c r="AT217" s="160" t="s">
        <v>138</v>
      </c>
      <c r="AU217" s="160" t="s">
        <v>85</v>
      </c>
      <c r="AV217" s="14" t="s">
        <v>133</v>
      </c>
      <c r="AW217" s="14" t="s">
        <v>36</v>
      </c>
      <c r="AX217" s="14" t="s">
        <v>83</v>
      </c>
      <c r="AY217" s="160" t="s">
        <v>125</v>
      </c>
    </row>
    <row r="218" spans="2:65" s="1" customFormat="1" ht="16.5" customHeight="1">
      <c r="B218" s="32"/>
      <c r="C218" s="127" t="s">
        <v>224</v>
      </c>
      <c r="D218" s="127" t="s">
        <v>128</v>
      </c>
      <c r="E218" s="128" t="s">
        <v>309</v>
      </c>
      <c r="F218" s="129" t="s">
        <v>310</v>
      </c>
      <c r="G218" s="130" t="s">
        <v>210</v>
      </c>
      <c r="H218" s="131">
        <v>114.7</v>
      </c>
      <c r="I218" s="132"/>
      <c r="J218" s="133">
        <f>ROUND(I218*H218,2)</f>
        <v>0</v>
      </c>
      <c r="K218" s="129" t="s">
        <v>132</v>
      </c>
      <c r="L218" s="32"/>
      <c r="M218" s="134" t="s">
        <v>19</v>
      </c>
      <c r="N218" s="135" t="s">
        <v>46</v>
      </c>
      <c r="P218" s="136">
        <f>O218*H218</f>
        <v>0</v>
      </c>
      <c r="Q218" s="136">
        <v>0</v>
      </c>
      <c r="R218" s="136">
        <f>Q218*H218</f>
        <v>0</v>
      </c>
      <c r="S218" s="136">
        <v>6.0499999999999998E-3</v>
      </c>
      <c r="T218" s="137">
        <f>S218*H218</f>
        <v>0.69393499999999997</v>
      </c>
      <c r="AR218" s="138" t="s">
        <v>180</v>
      </c>
      <c r="AT218" s="138" t="s">
        <v>128</v>
      </c>
      <c r="AU218" s="138" t="s">
        <v>85</v>
      </c>
      <c r="AY218" s="17" t="s">
        <v>125</v>
      </c>
      <c r="BE218" s="139">
        <f>IF(N218="základní",J218,0)</f>
        <v>0</v>
      </c>
      <c r="BF218" s="139">
        <f>IF(N218="snížená",J218,0)</f>
        <v>0</v>
      </c>
      <c r="BG218" s="139">
        <f>IF(N218="zákl. přenesená",J218,0)</f>
        <v>0</v>
      </c>
      <c r="BH218" s="139">
        <f>IF(N218="sníž. přenesená",J218,0)</f>
        <v>0</v>
      </c>
      <c r="BI218" s="139">
        <f>IF(N218="nulová",J218,0)</f>
        <v>0</v>
      </c>
      <c r="BJ218" s="17" t="s">
        <v>83</v>
      </c>
      <c r="BK218" s="139">
        <f>ROUND(I218*H218,2)</f>
        <v>0</v>
      </c>
      <c r="BL218" s="17" t="s">
        <v>180</v>
      </c>
      <c r="BM218" s="138" t="s">
        <v>311</v>
      </c>
    </row>
    <row r="219" spans="2:65" s="1" customFormat="1" ht="11.25">
      <c r="B219" s="32"/>
      <c r="D219" s="140" t="s">
        <v>134</v>
      </c>
      <c r="F219" s="141" t="s">
        <v>312</v>
      </c>
      <c r="I219" s="142"/>
      <c r="L219" s="32"/>
      <c r="M219" s="143"/>
      <c r="T219" s="53"/>
      <c r="AT219" s="17" t="s">
        <v>134</v>
      </c>
      <c r="AU219" s="17" t="s">
        <v>85</v>
      </c>
    </row>
    <row r="220" spans="2:65" s="1" customFormat="1" ht="11.25">
      <c r="B220" s="32"/>
      <c r="D220" s="144" t="s">
        <v>136</v>
      </c>
      <c r="F220" s="145" t="s">
        <v>313</v>
      </c>
      <c r="I220" s="142"/>
      <c r="L220" s="32"/>
      <c r="M220" s="143"/>
      <c r="T220" s="53"/>
      <c r="AT220" s="17" t="s">
        <v>136</v>
      </c>
      <c r="AU220" s="17" t="s">
        <v>85</v>
      </c>
    </row>
    <row r="221" spans="2:65" s="13" customFormat="1" ht="11.25">
      <c r="B221" s="152"/>
      <c r="D221" s="140" t="s">
        <v>138</v>
      </c>
      <c r="E221" s="153" t="s">
        <v>19</v>
      </c>
      <c r="F221" s="154" t="s">
        <v>254</v>
      </c>
      <c r="H221" s="155">
        <v>114.7</v>
      </c>
      <c r="I221" s="156"/>
      <c r="L221" s="152"/>
      <c r="M221" s="157"/>
      <c r="T221" s="158"/>
      <c r="AT221" s="153" t="s">
        <v>138</v>
      </c>
      <c r="AU221" s="153" t="s">
        <v>85</v>
      </c>
      <c r="AV221" s="13" t="s">
        <v>85</v>
      </c>
      <c r="AW221" s="13" t="s">
        <v>36</v>
      </c>
      <c r="AX221" s="13" t="s">
        <v>75</v>
      </c>
      <c r="AY221" s="153" t="s">
        <v>125</v>
      </c>
    </row>
    <row r="222" spans="2:65" s="14" customFormat="1" ht="11.25">
      <c r="B222" s="159"/>
      <c r="D222" s="140" t="s">
        <v>138</v>
      </c>
      <c r="E222" s="160" t="s">
        <v>19</v>
      </c>
      <c r="F222" s="161" t="s">
        <v>141</v>
      </c>
      <c r="H222" s="162">
        <v>114.7</v>
      </c>
      <c r="I222" s="163"/>
      <c r="L222" s="159"/>
      <c r="M222" s="164"/>
      <c r="T222" s="165"/>
      <c r="AT222" s="160" t="s">
        <v>138</v>
      </c>
      <c r="AU222" s="160" t="s">
        <v>85</v>
      </c>
      <c r="AV222" s="14" t="s">
        <v>133</v>
      </c>
      <c r="AW222" s="14" t="s">
        <v>36</v>
      </c>
      <c r="AX222" s="14" t="s">
        <v>83</v>
      </c>
      <c r="AY222" s="160" t="s">
        <v>125</v>
      </c>
    </row>
    <row r="223" spans="2:65" s="1" customFormat="1" ht="16.5" customHeight="1">
      <c r="B223" s="32"/>
      <c r="C223" s="127" t="s">
        <v>314</v>
      </c>
      <c r="D223" s="127" t="s">
        <v>128</v>
      </c>
      <c r="E223" s="128" t="s">
        <v>315</v>
      </c>
      <c r="F223" s="129" t="s">
        <v>316</v>
      </c>
      <c r="G223" s="130" t="s">
        <v>131</v>
      </c>
      <c r="H223" s="131">
        <v>879.75</v>
      </c>
      <c r="I223" s="132"/>
      <c r="J223" s="133">
        <f>ROUND(I223*H223,2)</f>
        <v>0</v>
      </c>
      <c r="K223" s="129" t="s">
        <v>132</v>
      </c>
      <c r="L223" s="32"/>
      <c r="M223" s="134" t="s">
        <v>19</v>
      </c>
      <c r="N223" s="135" t="s">
        <v>46</v>
      </c>
      <c r="P223" s="136">
        <f>O223*H223</f>
        <v>0</v>
      </c>
      <c r="Q223" s="136">
        <v>0</v>
      </c>
      <c r="R223" s="136">
        <f>Q223*H223</f>
        <v>0</v>
      </c>
      <c r="S223" s="136">
        <v>0</v>
      </c>
      <c r="T223" s="137">
        <f>S223*H223</f>
        <v>0</v>
      </c>
      <c r="AR223" s="138" t="s">
        <v>180</v>
      </c>
      <c r="AT223" s="138" t="s">
        <v>128</v>
      </c>
      <c r="AU223" s="138" t="s">
        <v>85</v>
      </c>
      <c r="AY223" s="17" t="s">
        <v>125</v>
      </c>
      <c r="BE223" s="139">
        <f>IF(N223="základní",J223,0)</f>
        <v>0</v>
      </c>
      <c r="BF223" s="139">
        <f>IF(N223="snížená",J223,0)</f>
        <v>0</v>
      </c>
      <c r="BG223" s="139">
        <f>IF(N223="zákl. přenesená",J223,0)</f>
        <v>0</v>
      </c>
      <c r="BH223" s="139">
        <f>IF(N223="sníž. přenesená",J223,0)</f>
        <v>0</v>
      </c>
      <c r="BI223" s="139">
        <f>IF(N223="nulová",J223,0)</f>
        <v>0</v>
      </c>
      <c r="BJ223" s="17" t="s">
        <v>83</v>
      </c>
      <c r="BK223" s="139">
        <f>ROUND(I223*H223,2)</f>
        <v>0</v>
      </c>
      <c r="BL223" s="17" t="s">
        <v>180</v>
      </c>
      <c r="BM223" s="138" t="s">
        <v>317</v>
      </c>
    </row>
    <row r="224" spans="2:65" s="1" customFormat="1" ht="11.25">
      <c r="B224" s="32"/>
      <c r="D224" s="140" t="s">
        <v>134</v>
      </c>
      <c r="F224" s="141" t="s">
        <v>318</v>
      </c>
      <c r="I224" s="142"/>
      <c r="L224" s="32"/>
      <c r="M224" s="143"/>
      <c r="T224" s="53"/>
      <c r="AT224" s="17" t="s">
        <v>134</v>
      </c>
      <c r="AU224" s="17" t="s">
        <v>85</v>
      </c>
    </row>
    <row r="225" spans="2:65" s="1" customFormat="1" ht="11.25">
      <c r="B225" s="32"/>
      <c r="D225" s="144" t="s">
        <v>136</v>
      </c>
      <c r="F225" s="145" t="s">
        <v>319</v>
      </c>
      <c r="I225" s="142"/>
      <c r="L225" s="32"/>
      <c r="M225" s="143"/>
      <c r="T225" s="53"/>
      <c r="AT225" s="17" t="s">
        <v>136</v>
      </c>
      <c r="AU225" s="17" t="s">
        <v>85</v>
      </c>
    </row>
    <row r="226" spans="2:65" s="13" customFormat="1" ht="11.25">
      <c r="B226" s="152"/>
      <c r="D226" s="140" t="s">
        <v>138</v>
      </c>
      <c r="E226" s="153" t="s">
        <v>19</v>
      </c>
      <c r="F226" s="154" t="s">
        <v>320</v>
      </c>
      <c r="H226" s="155">
        <v>668.15</v>
      </c>
      <c r="I226" s="156"/>
      <c r="L226" s="152"/>
      <c r="M226" s="157"/>
      <c r="T226" s="158"/>
      <c r="AT226" s="153" t="s">
        <v>138</v>
      </c>
      <c r="AU226" s="153" t="s">
        <v>85</v>
      </c>
      <c r="AV226" s="13" t="s">
        <v>85</v>
      </c>
      <c r="AW226" s="13" t="s">
        <v>36</v>
      </c>
      <c r="AX226" s="13" t="s">
        <v>75</v>
      </c>
      <c r="AY226" s="153" t="s">
        <v>125</v>
      </c>
    </row>
    <row r="227" spans="2:65" s="13" customFormat="1" ht="11.25">
      <c r="B227" s="152"/>
      <c r="D227" s="140" t="s">
        <v>138</v>
      </c>
      <c r="E227" s="153" t="s">
        <v>19</v>
      </c>
      <c r="F227" s="154" t="s">
        <v>321</v>
      </c>
      <c r="H227" s="155">
        <v>211.6</v>
      </c>
      <c r="I227" s="156"/>
      <c r="L227" s="152"/>
      <c r="M227" s="157"/>
      <c r="T227" s="158"/>
      <c r="AT227" s="153" t="s">
        <v>138</v>
      </c>
      <c r="AU227" s="153" t="s">
        <v>85</v>
      </c>
      <c r="AV227" s="13" t="s">
        <v>85</v>
      </c>
      <c r="AW227" s="13" t="s">
        <v>36</v>
      </c>
      <c r="AX227" s="13" t="s">
        <v>75</v>
      </c>
      <c r="AY227" s="153" t="s">
        <v>125</v>
      </c>
    </row>
    <row r="228" spans="2:65" s="14" customFormat="1" ht="11.25">
      <c r="B228" s="159"/>
      <c r="D228" s="140" t="s">
        <v>138</v>
      </c>
      <c r="E228" s="160" t="s">
        <v>19</v>
      </c>
      <c r="F228" s="161" t="s">
        <v>141</v>
      </c>
      <c r="H228" s="162">
        <v>879.75</v>
      </c>
      <c r="I228" s="163"/>
      <c r="L228" s="159"/>
      <c r="M228" s="164"/>
      <c r="T228" s="165"/>
      <c r="AT228" s="160" t="s">
        <v>138</v>
      </c>
      <c r="AU228" s="160" t="s">
        <v>85</v>
      </c>
      <c r="AV228" s="14" t="s">
        <v>133</v>
      </c>
      <c r="AW228" s="14" t="s">
        <v>36</v>
      </c>
      <c r="AX228" s="14" t="s">
        <v>83</v>
      </c>
      <c r="AY228" s="160" t="s">
        <v>125</v>
      </c>
    </row>
    <row r="229" spans="2:65" s="1" customFormat="1" ht="16.5" customHeight="1">
      <c r="B229" s="32"/>
      <c r="C229" s="166" t="s">
        <v>228</v>
      </c>
      <c r="D229" s="166" t="s">
        <v>215</v>
      </c>
      <c r="E229" s="167" t="s">
        <v>322</v>
      </c>
      <c r="F229" s="168" t="s">
        <v>323</v>
      </c>
      <c r="G229" s="169" t="s">
        <v>131</v>
      </c>
      <c r="H229" s="170">
        <v>1011.713</v>
      </c>
      <c r="I229" s="171"/>
      <c r="J229" s="172">
        <f>ROUND(I229*H229,2)</f>
        <v>0</v>
      </c>
      <c r="K229" s="168" t="s">
        <v>19</v>
      </c>
      <c r="L229" s="173"/>
      <c r="M229" s="174" t="s">
        <v>19</v>
      </c>
      <c r="N229" s="175" t="s">
        <v>46</v>
      </c>
      <c r="P229" s="136">
        <f>O229*H229</f>
        <v>0</v>
      </c>
      <c r="Q229" s="136">
        <v>0</v>
      </c>
      <c r="R229" s="136">
        <f>Q229*H229</f>
        <v>0</v>
      </c>
      <c r="S229" s="136">
        <v>0</v>
      </c>
      <c r="T229" s="137">
        <f>S229*H229</f>
        <v>0</v>
      </c>
      <c r="AR229" s="138" t="s">
        <v>219</v>
      </c>
      <c r="AT229" s="138" t="s">
        <v>215</v>
      </c>
      <c r="AU229" s="138" t="s">
        <v>85</v>
      </c>
      <c r="AY229" s="17" t="s">
        <v>125</v>
      </c>
      <c r="BE229" s="139">
        <f>IF(N229="základní",J229,0)</f>
        <v>0</v>
      </c>
      <c r="BF229" s="139">
        <f>IF(N229="snížená",J229,0)</f>
        <v>0</v>
      </c>
      <c r="BG229" s="139">
        <f>IF(N229="zákl. přenesená",J229,0)</f>
        <v>0</v>
      </c>
      <c r="BH229" s="139">
        <f>IF(N229="sníž. přenesená",J229,0)</f>
        <v>0</v>
      </c>
      <c r="BI229" s="139">
        <f>IF(N229="nulová",J229,0)</f>
        <v>0</v>
      </c>
      <c r="BJ229" s="17" t="s">
        <v>83</v>
      </c>
      <c r="BK229" s="139">
        <f>ROUND(I229*H229,2)</f>
        <v>0</v>
      </c>
      <c r="BL229" s="17" t="s">
        <v>180</v>
      </c>
      <c r="BM229" s="138" t="s">
        <v>324</v>
      </c>
    </row>
    <row r="230" spans="2:65" s="1" customFormat="1" ht="11.25">
      <c r="B230" s="32"/>
      <c r="D230" s="140" t="s">
        <v>134</v>
      </c>
      <c r="F230" s="141" t="s">
        <v>323</v>
      </c>
      <c r="I230" s="142"/>
      <c r="L230" s="32"/>
      <c r="M230" s="143"/>
      <c r="T230" s="53"/>
      <c r="AT230" s="17" t="s">
        <v>134</v>
      </c>
      <c r="AU230" s="17" t="s">
        <v>85</v>
      </c>
    </row>
    <row r="231" spans="2:65" s="13" customFormat="1" ht="11.25">
      <c r="B231" s="152"/>
      <c r="D231" s="140" t="s">
        <v>138</v>
      </c>
      <c r="E231" s="153" t="s">
        <v>19</v>
      </c>
      <c r="F231" s="154" t="s">
        <v>325</v>
      </c>
      <c r="H231" s="155">
        <v>1011.713</v>
      </c>
      <c r="I231" s="156"/>
      <c r="L231" s="152"/>
      <c r="M231" s="157"/>
      <c r="T231" s="158"/>
      <c r="AT231" s="153" t="s">
        <v>138</v>
      </c>
      <c r="AU231" s="153" t="s">
        <v>85</v>
      </c>
      <c r="AV231" s="13" t="s">
        <v>85</v>
      </c>
      <c r="AW231" s="13" t="s">
        <v>36</v>
      </c>
      <c r="AX231" s="13" t="s">
        <v>75</v>
      </c>
      <c r="AY231" s="153" t="s">
        <v>125</v>
      </c>
    </row>
    <row r="232" spans="2:65" s="14" customFormat="1" ht="11.25">
      <c r="B232" s="159"/>
      <c r="D232" s="140" t="s">
        <v>138</v>
      </c>
      <c r="E232" s="160" t="s">
        <v>19</v>
      </c>
      <c r="F232" s="161" t="s">
        <v>141</v>
      </c>
      <c r="H232" s="162">
        <v>1011.713</v>
      </c>
      <c r="I232" s="163"/>
      <c r="L232" s="159"/>
      <c r="M232" s="164"/>
      <c r="T232" s="165"/>
      <c r="AT232" s="160" t="s">
        <v>138</v>
      </c>
      <c r="AU232" s="160" t="s">
        <v>85</v>
      </c>
      <c r="AV232" s="14" t="s">
        <v>133</v>
      </c>
      <c r="AW232" s="14" t="s">
        <v>36</v>
      </c>
      <c r="AX232" s="14" t="s">
        <v>83</v>
      </c>
      <c r="AY232" s="160" t="s">
        <v>125</v>
      </c>
    </row>
    <row r="233" spans="2:65" s="1" customFormat="1" ht="16.5" customHeight="1">
      <c r="B233" s="32"/>
      <c r="C233" s="127" t="s">
        <v>326</v>
      </c>
      <c r="D233" s="127" t="s">
        <v>128</v>
      </c>
      <c r="E233" s="128" t="s">
        <v>327</v>
      </c>
      <c r="F233" s="129" t="s">
        <v>328</v>
      </c>
      <c r="G233" s="130" t="s">
        <v>202</v>
      </c>
      <c r="H233" s="131">
        <v>16</v>
      </c>
      <c r="I233" s="132"/>
      <c r="J233" s="133">
        <f>ROUND(I233*H233,2)</f>
        <v>0</v>
      </c>
      <c r="K233" s="129" t="s">
        <v>132</v>
      </c>
      <c r="L233" s="32"/>
      <c r="M233" s="134" t="s">
        <v>19</v>
      </c>
      <c r="N233" s="135" t="s">
        <v>46</v>
      </c>
      <c r="P233" s="136">
        <f>O233*H233</f>
        <v>0</v>
      </c>
      <c r="Q233" s="136">
        <v>0</v>
      </c>
      <c r="R233" s="136">
        <f>Q233*H233</f>
        <v>0</v>
      </c>
      <c r="S233" s="136">
        <v>0</v>
      </c>
      <c r="T233" s="137">
        <f>S233*H233</f>
        <v>0</v>
      </c>
      <c r="AR233" s="138" t="s">
        <v>180</v>
      </c>
      <c r="AT233" s="138" t="s">
        <v>128</v>
      </c>
      <c r="AU233" s="138" t="s">
        <v>85</v>
      </c>
      <c r="AY233" s="17" t="s">
        <v>125</v>
      </c>
      <c r="BE233" s="139">
        <f>IF(N233="základní",J233,0)</f>
        <v>0</v>
      </c>
      <c r="BF233" s="139">
        <f>IF(N233="snížená",J233,0)</f>
        <v>0</v>
      </c>
      <c r="BG233" s="139">
        <f>IF(N233="zákl. přenesená",J233,0)</f>
        <v>0</v>
      </c>
      <c r="BH233" s="139">
        <f>IF(N233="sníž. přenesená",J233,0)</f>
        <v>0</v>
      </c>
      <c r="BI233" s="139">
        <f>IF(N233="nulová",J233,0)</f>
        <v>0</v>
      </c>
      <c r="BJ233" s="17" t="s">
        <v>83</v>
      </c>
      <c r="BK233" s="139">
        <f>ROUND(I233*H233,2)</f>
        <v>0</v>
      </c>
      <c r="BL233" s="17" t="s">
        <v>180</v>
      </c>
      <c r="BM233" s="138" t="s">
        <v>329</v>
      </c>
    </row>
    <row r="234" spans="2:65" s="1" customFormat="1" ht="11.25">
      <c r="B234" s="32"/>
      <c r="D234" s="140" t="s">
        <v>134</v>
      </c>
      <c r="F234" s="141" t="s">
        <v>330</v>
      </c>
      <c r="I234" s="142"/>
      <c r="L234" s="32"/>
      <c r="M234" s="143"/>
      <c r="T234" s="53"/>
      <c r="AT234" s="17" t="s">
        <v>134</v>
      </c>
      <c r="AU234" s="17" t="s">
        <v>85</v>
      </c>
    </row>
    <row r="235" spans="2:65" s="1" customFormat="1" ht="11.25">
      <c r="B235" s="32"/>
      <c r="D235" s="144" t="s">
        <v>136</v>
      </c>
      <c r="F235" s="145" t="s">
        <v>331</v>
      </c>
      <c r="I235" s="142"/>
      <c r="L235" s="32"/>
      <c r="M235" s="143"/>
      <c r="T235" s="53"/>
      <c r="AT235" s="17" t="s">
        <v>136</v>
      </c>
      <c r="AU235" s="17" t="s">
        <v>85</v>
      </c>
    </row>
    <row r="236" spans="2:65" s="13" customFormat="1" ht="11.25">
      <c r="B236" s="152"/>
      <c r="D236" s="140" t="s">
        <v>138</v>
      </c>
      <c r="E236" s="153" t="s">
        <v>19</v>
      </c>
      <c r="F236" s="154" t="s">
        <v>332</v>
      </c>
      <c r="H236" s="155">
        <v>16</v>
      </c>
      <c r="I236" s="156"/>
      <c r="L236" s="152"/>
      <c r="M236" s="157"/>
      <c r="T236" s="158"/>
      <c r="AT236" s="153" t="s">
        <v>138</v>
      </c>
      <c r="AU236" s="153" t="s">
        <v>85</v>
      </c>
      <c r="AV236" s="13" t="s">
        <v>85</v>
      </c>
      <c r="AW236" s="13" t="s">
        <v>36</v>
      </c>
      <c r="AX236" s="13" t="s">
        <v>75</v>
      </c>
      <c r="AY236" s="153" t="s">
        <v>125</v>
      </c>
    </row>
    <row r="237" spans="2:65" s="14" customFormat="1" ht="11.25">
      <c r="B237" s="159"/>
      <c r="D237" s="140" t="s">
        <v>138</v>
      </c>
      <c r="E237" s="160" t="s">
        <v>19</v>
      </c>
      <c r="F237" s="161" t="s">
        <v>141</v>
      </c>
      <c r="H237" s="162">
        <v>16</v>
      </c>
      <c r="I237" s="163"/>
      <c r="L237" s="159"/>
      <c r="M237" s="164"/>
      <c r="T237" s="165"/>
      <c r="AT237" s="160" t="s">
        <v>138</v>
      </c>
      <c r="AU237" s="160" t="s">
        <v>85</v>
      </c>
      <c r="AV237" s="14" t="s">
        <v>133</v>
      </c>
      <c r="AW237" s="14" t="s">
        <v>36</v>
      </c>
      <c r="AX237" s="14" t="s">
        <v>83</v>
      </c>
      <c r="AY237" s="160" t="s">
        <v>125</v>
      </c>
    </row>
    <row r="238" spans="2:65" s="1" customFormat="1" ht="16.5" customHeight="1">
      <c r="B238" s="32"/>
      <c r="C238" s="166" t="s">
        <v>219</v>
      </c>
      <c r="D238" s="166" t="s">
        <v>215</v>
      </c>
      <c r="E238" s="167" t="s">
        <v>333</v>
      </c>
      <c r="F238" s="168" t="s">
        <v>334</v>
      </c>
      <c r="G238" s="169" t="s">
        <v>202</v>
      </c>
      <c r="H238" s="170">
        <v>16</v>
      </c>
      <c r="I238" s="171"/>
      <c r="J238" s="172">
        <f>ROUND(I238*H238,2)</f>
        <v>0</v>
      </c>
      <c r="K238" s="168" t="s">
        <v>132</v>
      </c>
      <c r="L238" s="173"/>
      <c r="M238" s="174" t="s">
        <v>19</v>
      </c>
      <c r="N238" s="175" t="s">
        <v>46</v>
      </c>
      <c r="P238" s="136">
        <f>O238*H238</f>
        <v>0</v>
      </c>
      <c r="Q238" s="136">
        <v>8.0000000000000002E-3</v>
      </c>
      <c r="R238" s="136">
        <f>Q238*H238</f>
        <v>0.128</v>
      </c>
      <c r="S238" s="136">
        <v>0</v>
      </c>
      <c r="T238" s="137">
        <f>S238*H238</f>
        <v>0</v>
      </c>
      <c r="AR238" s="138" t="s">
        <v>219</v>
      </c>
      <c r="AT238" s="138" t="s">
        <v>215</v>
      </c>
      <c r="AU238" s="138" t="s">
        <v>85</v>
      </c>
      <c r="AY238" s="17" t="s">
        <v>125</v>
      </c>
      <c r="BE238" s="139">
        <f>IF(N238="základní",J238,0)</f>
        <v>0</v>
      </c>
      <c r="BF238" s="139">
        <f>IF(N238="snížená",J238,0)</f>
        <v>0</v>
      </c>
      <c r="BG238" s="139">
        <f>IF(N238="zákl. přenesená",J238,0)</f>
        <v>0</v>
      </c>
      <c r="BH238" s="139">
        <f>IF(N238="sníž. přenesená",J238,0)</f>
        <v>0</v>
      </c>
      <c r="BI238" s="139">
        <f>IF(N238="nulová",J238,0)</f>
        <v>0</v>
      </c>
      <c r="BJ238" s="17" t="s">
        <v>83</v>
      </c>
      <c r="BK238" s="139">
        <f>ROUND(I238*H238,2)</f>
        <v>0</v>
      </c>
      <c r="BL238" s="17" t="s">
        <v>180</v>
      </c>
      <c r="BM238" s="138" t="s">
        <v>335</v>
      </c>
    </row>
    <row r="239" spans="2:65" s="1" customFormat="1" ht="11.25">
      <c r="B239" s="32"/>
      <c r="D239" s="140" t="s">
        <v>134</v>
      </c>
      <c r="F239" s="141" t="s">
        <v>334</v>
      </c>
      <c r="I239" s="142"/>
      <c r="L239" s="32"/>
      <c r="M239" s="143"/>
      <c r="T239" s="53"/>
      <c r="AT239" s="17" t="s">
        <v>134</v>
      </c>
      <c r="AU239" s="17" t="s">
        <v>85</v>
      </c>
    </row>
    <row r="240" spans="2:65" s="1" customFormat="1" ht="16.5" customHeight="1">
      <c r="B240" s="32"/>
      <c r="C240" s="127" t="s">
        <v>336</v>
      </c>
      <c r="D240" s="127" t="s">
        <v>128</v>
      </c>
      <c r="E240" s="128" t="s">
        <v>337</v>
      </c>
      <c r="F240" s="129" t="s">
        <v>338</v>
      </c>
      <c r="G240" s="130" t="s">
        <v>210</v>
      </c>
      <c r="H240" s="131">
        <v>19.75</v>
      </c>
      <c r="I240" s="132"/>
      <c r="J240" s="133">
        <f>ROUND(I240*H240,2)</f>
        <v>0</v>
      </c>
      <c r="K240" s="129" t="s">
        <v>132</v>
      </c>
      <c r="L240" s="32"/>
      <c r="M240" s="134" t="s">
        <v>19</v>
      </c>
      <c r="N240" s="135" t="s">
        <v>46</v>
      </c>
      <c r="P240" s="136">
        <f>O240*H240</f>
        <v>0</v>
      </c>
      <c r="Q240" s="136">
        <v>1.2700000000000001E-3</v>
      </c>
      <c r="R240" s="136">
        <f>Q240*H240</f>
        <v>2.5082500000000001E-2</v>
      </c>
      <c r="S240" s="136">
        <v>0</v>
      </c>
      <c r="T240" s="137">
        <f>S240*H240</f>
        <v>0</v>
      </c>
      <c r="AR240" s="138" t="s">
        <v>180</v>
      </c>
      <c r="AT240" s="138" t="s">
        <v>128</v>
      </c>
      <c r="AU240" s="138" t="s">
        <v>85</v>
      </c>
      <c r="AY240" s="17" t="s">
        <v>125</v>
      </c>
      <c r="BE240" s="139">
        <f>IF(N240="základní",J240,0)</f>
        <v>0</v>
      </c>
      <c r="BF240" s="139">
        <f>IF(N240="snížená",J240,0)</f>
        <v>0</v>
      </c>
      <c r="BG240" s="139">
        <f>IF(N240="zákl. přenesená",J240,0)</f>
        <v>0</v>
      </c>
      <c r="BH240" s="139">
        <f>IF(N240="sníž. přenesená",J240,0)</f>
        <v>0</v>
      </c>
      <c r="BI240" s="139">
        <f>IF(N240="nulová",J240,0)</f>
        <v>0</v>
      </c>
      <c r="BJ240" s="17" t="s">
        <v>83</v>
      </c>
      <c r="BK240" s="139">
        <f>ROUND(I240*H240,2)</f>
        <v>0</v>
      </c>
      <c r="BL240" s="17" t="s">
        <v>180</v>
      </c>
      <c r="BM240" s="138" t="s">
        <v>339</v>
      </c>
    </row>
    <row r="241" spans="2:65" s="1" customFormat="1" ht="11.25">
      <c r="B241" s="32"/>
      <c r="D241" s="140" t="s">
        <v>134</v>
      </c>
      <c r="F241" s="141" t="s">
        <v>340</v>
      </c>
      <c r="I241" s="142"/>
      <c r="L241" s="32"/>
      <c r="M241" s="143"/>
      <c r="T241" s="53"/>
      <c r="AT241" s="17" t="s">
        <v>134</v>
      </c>
      <c r="AU241" s="17" t="s">
        <v>85</v>
      </c>
    </row>
    <row r="242" spans="2:65" s="1" customFormat="1" ht="11.25">
      <c r="B242" s="32"/>
      <c r="D242" s="144" t="s">
        <v>136</v>
      </c>
      <c r="F242" s="145" t="s">
        <v>341</v>
      </c>
      <c r="I242" s="142"/>
      <c r="L242" s="32"/>
      <c r="M242" s="143"/>
      <c r="T242" s="53"/>
      <c r="AT242" s="17" t="s">
        <v>136</v>
      </c>
      <c r="AU242" s="17" t="s">
        <v>85</v>
      </c>
    </row>
    <row r="243" spans="2:65" s="13" customFormat="1" ht="11.25">
      <c r="B243" s="152"/>
      <c r="D243" s="140" t="s">
        <v>138</v>
      </c>
      <c r="E243" s="153" t="s">
        <v>19</v>
      </c>
      <c r="F243" s="154" t="s">
        <v>342</v>
      </c>
      <c r="H243" s="155">
        <v>19.75</v>
      </c>
      <c r="I243" s="156"/>
      <c r="L243" s="152"/>
      <c r="M243" s="157"/>
      <c r="T243" s="158"/>
      <c r="AT243" s="153" t="s">
        <v>138</v>
      </c>
      <c r="AU243" s="153" t="s">
        <v>85</v>
      </c>
      <c r="AV243" s="13" t="s">
        <v>85</v>
      </c>
      <c r="AW243" s="13" t="s">
        <v>36</v>
      </c>
      <c r="AX243" s="13" t="s">
        <v>75</v>
      </c>
      <c r="AY243" s="153" t="s">
        <v>125</v>
      </c>
    </row>
    <row r="244" spans="2:65" s="14" customFormat="1" ht="11.25">
      <c r="B244" s="159"/>
      <c r="D244" s="140" t="s">
        <v>138</v>
      </c>
      <c r="E244" s="160" t="s">
        <v>19</v>
      </c>
      <c r="F244" s="161" t="s">
        <v>141</v>
      </c>
      <c r="H244" s="162">
        <v>19.75</v>
      </c>
      <c r="I244" s="163"/>
      <c r="L244" s="159"/>
      <c r="M244" s="164"/>
      <c r="T244" s="165"/>
      <c r="AT244" s="160" t="s">
        <v>138</v>
      </c>
      <c r="AU244" s="160" t="s">
        <v>85</v>
      </c>
      <c r="AV244" s="14" t="s">
        <v>133</v>
      </c>
      <c r="AW244" s="14" t="s">
        <v>36</v>
      </c>
      <c r="AX244" s="14" t="s">
        <v>83</v>
      </c>
      <c r="AY244" s="160" t="s">
        <v>125</v>
      </c>
    </row>
    <row r="245" spans="2:65" s="1" customFormat="1" ht="16.5" customHeight="1">
      <c r="B245" s="32"/>
      <c r="C245" s="127" t="s">
        <v>251</v>
      </c>
      <c r="D245" s="127" t="s">
        <v>128</v>
      </c>
      <c r="E245" s="128" t="s">
        <v>343</v>
      </c>
      <c r="F245" s="129" t="s">
        <v>344</v>
      </c>
      <c r="G245" s="130" t="s">
        <v>210</v>
      </c>
      <c r="H245" s="131">
        <v>65.2</v>
      </c>
      <c r="I245" s="132"/>
      <c r="J245" s="133">
        <f>ROUND(I245*H245,2)</f>
        <v>0</v>
      </c>
      <c r="K245" s="129" t="s">
        <v>132</v>
      </c>
      <c r="L245" s="32"/>
      <c r="M245" s="134" t="s">
        <v>19</v>
      </c>
      <c r="N245" s="135" t="s">
        <v>46</v>
      </c>
      <c r="P245" s="136">
        <f>O245*H245</f>
        <v>0</v>
      </c>
      <c r="Q245" s="136">
        <v>1.2700000000000001E-3</v>
      </c>
      <c r="R245" s="136">
        <f>Q245*H245</f>
        <v>8.2804000000000003E-2</v>
      </c>
      <c r="S245" s="136">
        <v>0</v>
      </c>
      <c r="T245" s="137">
        <f>S245*H245</f>
        <v>0</v>
      </c>
      <c r="AR245" s="138" t="s">
        <v>180</v>
      </c>
      <c r="AT245" s="138" t="s">
        <v>128</v>
      </c>
      <c r="AU245" s="138" t="s">
        <v>85</v>
      </c>
      <c r="AY245" s="17" t="s">
        <v>125</v>
      </c>
      <c r="BE245" s="139">
        <f>IF(N245="základní",J245,0)</f>
        <v>0</v>
      </c>
      <c r="BF245" s="139">
        <f>IF(N245="snížená",J245,0)</f>
        <v>0</v>
      </c>
      <c r="BG245" s="139">
        <f>IF(N245="zákl. přenesená",J245,0)</f>
        <v>0</v>
      </c>
      <c r="BH245" s="139">
        <f>IF(N245="sníž. přenesená",J245,0)</f>
        <v>0</v>
      </c>
      <c r="BI245" s="139">
        <f>IF(N245="nulová",J245,0)</f>
        <v>0</v>
      </c>
      <c r="BJ245" s="17" t="s">
        <v>83</v>
      </c>
      <c r="BK245" s="139">
        <f>ROUND(I245*H245,2)</f>
        <v>0</v>
      </c>
      <c r="BL245" s="17" t="s">
        <v>180</v>
      </c>
      <c r="BM245" s="138" t="s">
        <v>345</v>
      </c>
    </row>
    <row r="246" spans="2:65" s="1" customFormat="1" ht="11.25">
      <c r="B246" s="32"/>
      <c r="D246" s="140" t="s">
        <v>134</v>
      </c>
      <c r="F246" s="141" t="s">
        <v>346</v>
      </c>
      <c r="I246" s="142"/>
      <c r="L246" s="32"/>
      <c r="M246" s="143"/>
      <c r="T246" s="53"/>
      <c r="AT246" s="17" t="s">
        <v>134</v>
      </c>
      <c r="AU246" s="17" t="s">
        <v>85</v>
      </c>
    </row>
    <row r="247" spans="2:65" s="1" customFormat="1" ht="11.25">
      <c r="B247" s="32"/>
      <c r="D247" s="144" t="s">
        <v>136</v>
      </c>
      <c r="F247" s="145" t="s">
        <v>347</v>
      </c>
      <c r="I247" s="142"/>
      <c r="L247" s="32"/>
      <c r="M247" s="143"/>
      <c r="T247" s="53"/>
      <c r="AT247" s="17" t="s">
        <v>136</v>
      </c>
      <c r="AU247" s="17" t="s">
        <v>85</v>
      </c>
    </row>
    <row r="248" spans="2:65" s="13" customFormat="1" ht="11.25">
      <c r="B248" s="152"/>
      <c r="D248" s="140" t="s">
        <v>138</v>
      </c>
      <c r="E248" s="153" t="s">
        <v>19</v>
      </c>
      <c r="F248" s="154" t="s">
        <v>275</v>
      </c>
      <c r="H248" s="155">
        <v>65.2</v>
      </c>
      <c r="I248" s="156"/>
      <c r="L248" s="152"/>
      <c r="M248" s="157"/>
      <c r="T248" s="158"/>
      <c r="AT248" s="153" t="s">
        <v>138</v>
      </c>
      <c r="AU248" s="153" t="s">
        <v>85</v>
      </c>
      <c r="AV248" s="13" t="s">
        <v>85</v>
      </c>
      <c r="AW248" s="13" t="s">
        <v>36</v>
      </c>
      <c r="AX248" s="13" t="s">
        <v>75</v>
      </c>
      <c r="AY248" s="153" t="s">
        <v>125</v>
      </c>
    </row>
    <row r="249" spans="2:65" s="14" customFormat="1" ht="11.25">
      <c r="B249" s="159"/>
      <c r="D249" s="140" t="s">
        <v>138</v>
      </c>
      <c r="E249" s="160" t="s">
        <v>19</v>
      </c>
      <c r="F249" s="161" t="s">
        <v>141</v>
      </c>
      <c r="H249" s="162">
        <v>65.2</v>
      </c>
      <c r="I249" s="163"/>
      <c r="L249" s="159"/>
      <c r="M249" s="164"/>
      <c r="T249" s="165"/>
      <c r="AT249" s="160" t="s">
        <v>138</v>
      </c>
      <c r="AU249" s="160" t="s">
        <v>85</v>
      </c>
      <c r="AV249" s="14" t="s">
        <v>133</v>
      </c>
      <c r="AW249" s="14" t="s">
        <v>36</v>
      </c>
      <c r="AX249" s="14" t="s">
        <v>83</v>
      </c>
      <c r="AY249" s="160" t="s">
        <v>125</v>
      </c>
    </row>
    <row r="250" spans="2:65" s="1" customFormat="1" ht="16.5" customHeight="1">
      <c r="B250" s="32"/>
      <c r="C250" s="127" t="s">
        <v>348</v>
      </c>
      <c r="D250" s="127" t="s">
        <v>128</v>
      </c>
      <c r="E250" s="128" t="s">
        <v>349</v>
      </c>
      <c r="F250" s="129" t="s">
        <v>350</v>
      </c>
      <c r="G250" s="130" t="s">
        <v>210</v>
      </c>
      <c r="H250" s="131">
        <v>184.6</v>
      </c>
      <c r="I250" s="132"/>
      <c r="J250" s="133">
        <f>ROUND(I250*H250,2)</f>
        <v>0</v>
      </c>
      <c r="K250" s="129" t="s">
        <v>132</v>
      </c>
      <c r="L250" s="32"/>
      <c r="M250" s="134" t="s">
        <v>19</v>
      </c>
      <c r="N250" s="135" t="s">
        <v>46</v>
      </c>
      <c r="P250" s="136">
        <f>O250*H250</f>
        <v>0</v>
      </c>
      <c r="Q250" s="136">
        <v>2.8300000000000001E-3</v>
      </c>
      <c r="R250" s="136">
        <f>Q250*H250</f>
        <v>0.52241799999999994</v>
      </c>
      <c r="S250" s="136">
        <v>0</v>
      </c>
      <c r="T250" s="137">
        <f>S250*H250</f>
        <v>0</v>
      </c>
      <c r="AR250" s="138" t="s">
        <v>180</v>
      </c>
      <c r="AT250" s="138" t="s">
        <v>128</v>
      </c>
      <c r="AU250" s="138" t="s">
        <v>85</v>
      </c>
      <c r="AY250" s="17" t="s">
        <v>125</v>
      </c>
      <c r="BE250" s="139">
        <f>IF(N250="základní",J250,0)</f>
        <v>0</v>
      </c>
      <c r="BF250" s="139">
        <f>IF(N250="snížená",J250,0)</f>
        <v>0</v>
      </c>
      <c r="BG250" s="139">
        <f>IF(N250="zákl. přenesená",J250,0)</f>
        <v>0</v>
      </c>
      <c r="BH250" s="139">
        <f>IF(N250="sníž. přenesená",J250,0)</f>
        <v>0</v>
      </c>
      <c r="BI250" s="139">
        <f>IF(N250="nulová",J250,0)</f>
        <v>0</v>
      </c>
      <c r="BJ250" s="17" t="s">
        <v>83</v>
      </c>
      <c r="BK250" s="139">
        <f>ROUND(I250*H250,2)</f>
        <v>0</v>
      </c>
      <c r="BL250" s="17" t="s">
        <v>180</v>
      </c>
      <c r="BM250" s="138" t="s">
        <v>351</v>
      </c>
    </row>
    <row r="251" spans="2:65" s="1" customFormat="1" ht="11.25">
      <c r="B251" s="32"/>
      <c r="D251" s="140" t="s">
        <v>134</v>
      </c>
      <c r="F251" s="141" t="s">
        <v>352</v>
      </c>
      <c r="I251" s="142"/>
      <c r="L251" s="32"/>
      <c r="M251" s="143"/>
      <c r="T251" s="53"/>
      <c r="AT251" s="17" t="s">
        <v>134</v>
      </c>
      <c r="AU251" s="17" t="s">
        <v>85</v>
      </c>
    </row>
    <row r="252" spans="2:65" s="1" customFormat="1" ht="11.25">
      <c r="B252" s="32"/>
      <c r="D252" s="144" t="s">
        <v>136</v>
      </c>
      <c r="F252" s="145" t="s">
        <v>353</v>
      </c>
      <c r="I252" s="142"/>
      <c r="L252" s="32"/>
      <c r="M252" s="143"/>
      <c r="T252" s="53"/>
      <c r="AT252" s="17" t="s">
        <v>136</v>
      </c>
      <c r="AU252" s="17" t="s">
        <v>85</v>
      </c>
    </row>
    <row r="253" spans="2:65" s="13" customFormat="1" ht="11.25">
      <c r="B253" s="152"/>
      <c r="D253" s="140" t="s">
        <v>138</v>
      </c>
      <c r="E253" s="153" t="s">
        <v>19</v>
      </c>
      <c r="F253" s="154" t="s">
        <v>354</v>
      </c>
      <c r="H253" s="155">
        <v>184.6</v>
      </c>
      <c r="I253" s="156"/>
      <c r="L253" s="152"/>
      <c r="M253" s="157"/>
      <c r="T253" s="158"/>
      <c r="AT253" s="153" t="s">
        <v>138</v>
      </c>
      <c r="AU253" s="153" t="s">
        <v>85</v>
      </c>
      <c r="AV253" s="13" t="s">
        <v>85</v>
      </c>
      <c r="AW253" s="13" t="s">
        <v>36</v>
      </c>
      <c r="AX253" s="13" t="s">
        <v>83</v>
      </c>
      <c r="AY253" s="153" t="s">
        <v>125</v>
      </c>
    </row>
    <row r="254" spans="2:65" s="1" customFormat="1" ht="16.5" customHeight="1">
      <c r="B254" s="32"/>
      <c r="C254" s="127" t="s">
        <v>258</v>
      </c>
      <c r="D254" s="127" t="s">
        <v>128</v>
      </c>
      <c r="E254" s="128" t="s">
        <v>355</v>
      </c>
      <c r="F254" s="129" t="s">
        <v>356</v>
      </c>
      <c r="G254" s="130" t="s">
        <v>210</v>
      </c>
      <c r="H254" s="131">
        <v>114.7</v>
      </c>
      <c r="I254" s="132"/>
      <c r="J254" s="133">
        <f>ROUND(I254*H254,2)</f>
        <v>0</v>
      </c>
      <c r="K254" s="129" t="s">
        <v>132</v>
      </c>
      <c r="L254" s="32"/>
      <c r="M254" s="134" t="s">
        <v>19</v>
      </c>
      <c r="N254" s="135" t="s">
        <v>46</v>
      </c>
      <c r="P254" s="136">
        <f>O254*H254</f>
        <v>0</v>
      </c>
      <c r="Q254" s="136">
        <v>2.9399999999999999E-3</v>
      </c>
      <c r="R254" s="136">
        <f>Q254*H254</f>
        <v>0.33721800000000002</v>
      </c>
      <c r="S254" s="136">
        <v>0</v>
      </c>
      <c r="T254" s="137">
        <f>S254*H254</f>
        <v>0</v>
      </c>
      <c r="AR254" s="138" t="s">
        <v>180</v>
      </c>
      <c r="AT254" s="138" t="s">
        <v>128</v>
      </c>
      <c r="AU254" s="138" t="s">
        <v>85</v>
      </c>
      <c r="AY254" s="17" t="s">
        <v>125</v>
      </c>
      <c r="BE254" s="139">
        <f>IF(N254="základní",J254,0)</f>
        <v>0</v>
      </c>
      <c r="BF254" s="139">
        <f>IF(N254="snížená",J254,0)</f>
        <v>0</v>
      </c>
      <c r="BG254" s="139">
        <f>IF(N254="zákl. přenesená",J254,0)</f>
        <v>0</v>
      </c>
      <c r="BH254" s="139">
        <f>IF(N254="sníž. přenesená",J254,0)</f>
        <v>0</v>
      </c>
      <c r="BI254" s="139">
        <f>IF(N254="nulová",J254,0)</f>
        <v>0</v>
      </c>
      <c r="BJ254" s="17" t="s">
        <v>83</v>
      </c>
      <c r="BK254" s="139">
        <f>ROUND(I254*H254,2)</f>
        <v>0</v>
      </c>
      <c r="BL254" s="17" t="s">
        <v>180</v>
      </c>
      <c r="BM254" s="138" t="s">
        <v>357</v>
      </c>
    </row>
    <row r="255" spans="2:65" s="1" customFormat="1" ht="11.25">
      <c r="B255" s="32"/>
      <c r="D255" s="140" t="s">
        <v>134</v>
      </c>
      <c r="F255" s="141" t="s">
        <v>358</v>
      </c>
      <c r="I255" s="142"/>
      <c r="L255" s="32"/>
      <c r="M255" s="143"/>
      <c r="T255" s="53"/>
      <c r="AT255" s="17" t="s">
        <v>134</v>
      </c>
      <c r="AU255" s="17" t="s">
        <v>85</v>
      </c>
    </row>
    <row r="256" spans="2:65" s="1" customFormat="1" ht="11.25">
      <c r="B256" s="32"/>
      <c r="D256" s="144" t="s">
        <v>136</v>
      </c>
      <c r="F256" s="145" t="s">
        <v>359</v>
      </c>
      <c r="I256" s="142"/>
      <c r="L256" s="32"/>
      <c r="M256" s="143"/>
      <c r="T256" s="53"/>
      <c r="AT256" s="17" t="s">
        <v>136</v>
      </c>
      <c r="AU256" s="17" t="s">
        <v>85</v>
      </c>
    </row>
    <row r="257" spans="2:65" s="13" customFormat="1" ht="11.25">
      <c r="B257" s="152"/>
      <c r="D257" s="140" t="s">
        <v>138</v>
      </c>
      <c r="E257" s="153" t="s">
        <v>19</v>
      </c>
      <c r="F257" s="154" t="s">
        <v>254</v>
      </c>
      <c r="H257" s="155">
        <v>114.7</v>
      </c>
      <c r="I257" s="156"/>
      <c r="L257" s="152"/>
      <c r="M257" s="157"/>
      <c r="T257" s="158"/>
      <c r="AT257" s="153" t="s">
        <v>138</v>
      </c>
      <c r="AU257" s="153" t="s">
        <v>85</v>
      </c>
      <c r="AV257" s="13" t="s">
        <v>85</v>
      </c>
      <c r="AW257" s="13" t="s">
        <v>36</v>
      </c>
      <c r="AX257" s="13" t="s">
        <v>75</v>
      </c>
      <c r="AY257" s="153" t="s">
        <v>125</v>
      </c>
    </row>
    <row r="258" spans="2:65" s="14" customFormat="1" ht="11.25">
      <c r="B258" s="159"/>
      <c r="D258" s="140" t="s">
        <v>138</v>
      </c>
      <c r="E258" s="160" t="s">
        <v>19</v>
      </c>
      <c r="F258" s="161" t="s">
        <v>141</v>
      </c>
      <c r="H258" s="162">
        <v>114.7</v>
      </c>
      <c r="I258" s="163"/>
      <c r="L258" s="159"/>
      <c r="M258" s="164"/>
      <c r="T258" s="165"/>
      <c r="AT258" s="160" t="s">
        <v>138</v>
      </c>
      <c r="AU258" s="160" t="s">
        <v>85</v>
      </c>
      <c r="AV258" s="14" t="s">
        <v>133</v>
      </c>
      <c r="AW258" s="14" t="s">
        <v>36</v>
      </c>
      <c r="AX258" s="14" t="s">
        <v>83</v>
      </c>
      <c r="AY258" s="160" t="s">
        <v>125</v>
      </c>
    </row>
    <row r="259" spans="2:65" s="1" customFormat="1" ht="16.5" customHeight="1">
      <c r="B259" s="32"/>
      <c r="C259" s="127" t="s">
        <v>360</v>
      </c>
      <c r="D259" s="127" t="s">
        <v>128</v>
      </c>
      <c r="E259" s="128" t="s">
        <v>361</v>
      </c>
      <c r="F259" s="129" t="s">
        <v>362</v>
      </c>
      <c r="G259" s="130" t="s">
        <v>202</v>
      </c>
      <c r="H259" s="131">
        <v>4</v>
      </c>
      <c r="I259" s="132"/>
      <c r="J259" s="133">
        <f>ROUND(I259*H259,2)</f>
        <v>0</v>
      </c>
      <c r="K259" s="129" t="s">
        <v>132</v>
      </c>
      <c r="L259" s="32"/>
      <c r="M259" s="134" t="s">
        <v>19</v>
      </c>
      <c r="N259" s="135" t="s">
        <v>46</v>
      </c>
      <c r="P259" s="136">
        <f>O259*H259</f>
        <v>0</v>
      </c>
      <c r="Q259" s="136">
        <v>9.0000000000000006E-5</v>
      </c>
      <c r="R259" s="136">
        <f>Q259*H259</f>
        <v>3.6000000000000002E-4</v>
      </c>
      <c r="S259" s="136">
        <v>0</v>
      </c>
      <c r="T259" s="137">
        <f>S259*H259</f>
        <v>0</v>
      </c>
      <c r="AR259" s="138" t="s">
        <v>180</v>
      </c>
      <c r="AT259" s="138" t="s">
        <v>128</v>
      </c>
      <c r="AU259" s="138" t="s">
        <v>85</v>
      </c>
      <c r="AY259" s="17" t="s">
        <v>125</v>
      </c>
      <c r="BE259" s="139">
        <f>IF(N259="základní",J259,0)</f>
        <v>0</v>
      </c>
      <c r="BF259" s="139">
        <f>IF(N259="snížená",J259,0)</f>
        <v>0</v>
      </c>
      <c r="BG259" s="139">
        <f>IF(N259="zákl. přenesená",J259,0)</f>
        <v>0</v>
      </c>
      <c r="BH259" s="139">
        <f>IF(N259="sníž. přenesená",J259,0)</f>
        <v>0</v>
      </c>
      <c r="BI259" s="139">
        <f>IF(N259="nulová",J259,0)</f>
        <v>0</v>
      </c>
      <c r="BJ259" s="17" t="s">
        <v>83</v>
      </c>
      <c r="BK259" s="139">
        <f>ROUND(I259*H259,2)</f>
        <v>0</v>
      </c>
      <c r="BL259" s="17" t="s">
        <v>180</v>
      </c>
      <c r="BM259" s="138" t="s">
        <v>363</v>
      </c>
    </row>
    <row r="260" spans="2:65" s="1" customFormat="1" ht="11.25">
      <c r="B260" s="32"/>
      <c r="D260" s="140" t="s">
        <v>134</v>
      </c>
      <c r="F260" s="141" t="s">
        <v>364</v>
      </c>
      <c r="I260" s="142"/>
      <c r="L260" s="32"/>
      <c r="M260" s="143"/>
      <c r="T260" s="53"/>
      <c r="AT260" s="17" t="s">
        <v>134</v>
      </c>
      <c r="AU260" s="17" t="s">
        <v>85</v>
      </c>
    </row>
    <row r="261" spans="2:65" s="1" customFormat="1" ht="11.25">
      <c r="B261" s="32"/>
      <c r="D261" s="144" t="s">
        <v>136</v>
      </c>
      <c r="F261" s="145" t="s">
        <v>365</v>
      </c>
      <c r="I261" s="142"/>
      <c r="L261" s="32"/>
      <c r="M261" s="143"/>
      <c r="T261" s="53"/>
      <c r="AT261" s="17" t="s">
        <v>136</v>
      </c>
      <c r="AU261" s="17" t="s">
        <v>85</v>
      </c>
    </row>
    <row r="262" spans="2:65" s="1" customFormat="1" ht="16.5" customHeight="1">
      <c r="B262" s="32"/>
      <c r="C262" s="127" t="s">
        <v>262</v>
      </c>
      <c r="D262" s="127" t="s">
        <v>128</v>
      </c>
      <c r="E262" s="128" t="s">
        <v>366</v>
      </c>
      <c r="F262" s="129" t="s">
        <v>367</v>
      </c>
      <c r="G262" s="130" t="s">
        <v>163</v>
      </c>
      <c r="H262" s="131">
        <v>1.45</v>
      </c>
      <c r="I262" s="132"/>
      <c r="J262" s="133">
        <f>ROUND(I262*H262,2)</f>
        <v>0</v>
      </c>
      <c r="K262" s="129" t="s">
        <v>132</v>
      </c>
      <c r="L262" s="32"/>
      <c r="M262" s="134" t="s">
        <v>19</v>
      </c>
      <c r="N262" s="135" t="s">
        <v>46</v>
      </c>
      <c r="P262" s="136">
        <f>O262*H262</f>
        <v>0</v>
      </c>
      <c r="Q262" s="136">
        <v>0</v>
      </c>
      <c r="R262" s="136">
        <f>Q262*H262</f>
        <v>0</v>
      </c>
      <c r="S262" s="136">
        <v>0</v>
      </c>
      <c r="T262" s="137">
        <f>S262*H262</f>
        <v>0</v>
      </c>
      <c r="AR262" s="138" t="s">
        <v>180</v>
      </c>
      <c r="AT262" s="138" t="s">
        <v>128</v>
      </c>
      <c r="AU262" s="138" t="s">
        <v>85</v>
      </c>
      <c r="AY262" s="17" t="s">
        <v>125</v>
      </c>
      <c r="BE262" s="139">
        <f>IF(N262="základní",J262,0)</f>
        <v>0</v>
      </c>
      <c r="BF262" s="139">
        <f>IF(N262="snížená",J262,0)</f>
        <v>0</v>
      </c>
      <c r="BG262" s="139">
        <f>IF(N262="zákl. přenesená",J262,0)</f>
        <v>0</v>
      </c>
      <c r="BH262" s="139">
        <f>IF(N262="sníž. přenesená",J262,0)</f>
        <v>0</v>
      </c>
      <c r="BI262" s="139">
        <f>IF(N262="nulová",J262,0)</f>
        <v>0</v>
      </c>
      <c r="BJ262" s="17" t="s">
        <v>83</v>
      </c>
      <c r="BK262" s="139">
        <f>ROUND(I262*H262,2)</f>
        <v>0</v>
      </c>
      <c r="BL262" s="17" t="s">
        <v>180</v>
      </c>
      <c r="BM262" s="138" t="s">
        <v>368</v>
      </c>
    </row>
    <row r="263" spans="2:65" s="1" customFormat="1" ht="19.5">
      <c r="B263" s="32"/>
      <c r="D263" s="140" t="s">
        <v>134</v>
      </c>
      <c r="F263" s="141" t="s">
        <v>369</v>
      </c>
      <c r="I263" s="142"/>
      <c r="L263" s="32"/>
      <c r="M263" s="143"/>
      <c r="T263" s="53"/>
      <c r="AT263" s="17" t="s">
        <v>134</v>
      </c>
      <c r="AU263" s="17" t="s">
        <v>85</v>
      </c>
    </row>
    <row r="264" spans="2:65" s="1" customFormat="1" ht="11.25">
      <c r="B264" s="32"/>
      <c r="D264" s="144" t="s">
        <v>136</v>
      </c>
      <c r="F264" s="145" t="s">
        <v>370</v>
      </c>
      <c r="I264" s="142"/>
      <c r="L264" s="32"/>
      <c r="M264" s="143"/>
      <c r="T264" s="53"/>
      <c r="AT264" s="17" t="s">
        <v>136</v>
      </c>
      <c r="AU264" s="17" t="s">
        <v>85</v>
      </c>
    </row>
    <row r="265" spans="2:65" s="11" customFormat="1" ht="22.9" customHeight="1">
      <c r="B265" s="115"/>
      <c r="D265" s="116" t="s">
        <v>74</v>
      </c>
      <c r="E265" s="125" t="s">
        <v>371</v>
      </c>
      <c r="F265" s="125" t="s">
        <v>372</v>
      </c>
      <c r="I265" s="118"/>
      <c r="J265" s="126">
        <f>BK265</f>
        <v>0</v>
      </c>
      <c r="L265" s="115"/>
      <c r="M265" s="120"/>
      <c r="P265" s="121">
        <f>SUM(P266:P285)</f>
        <v>0</v>
      </c>
      <c r="R265" s="121">
        <f>SUM(R266:R285)</f>
        <v>0.17365</v>
      </c>
      <c r="T265" s="122">
        <f>SUM(T266:T285)</f>
        <v>15.8308575</v>
      </c>
      <c r="AR265" s="116" t="s">
        <v>85</v>
      </c>
      <c r="AT265" s="123" t="s">
        <v>74</v>
      </c>
      <c r="AU265" s="123" t="s">
        <v>83</v>
      </c>
      <c r="AY265" s="116" t="s">
        <v>125</v>
      </c>
      <c r="BK265" s="124">
        <f>SUM(BK266:BK285)</f>
        <v>0</v>
      </c>
    </row>
    <row r="266" spans="2:65" s="1" customFormat="1" ht="16.5" customHeight="1">
      <c r="B266" s="32"/>
      <c r="C266" s="127" t="s">
        <v>373</v>
      </c>
      <c r="D266" s="127" t="s">
        <v>128</v>
      </c>
      <c r="E266" s="128" t="s">
        <v>374</v>
      </c>
      <c r="F266" s="129" t="s">
        <v>375</v>
      </c>
      <c r="G266" s="130" t="s">
        <v>131</v>
      </c>
      <c r="H266" s="131">
        <v>868.25</v>
      </c>
      <c r="I266" s="132"/>
      <c r="J266" s="133">
        <f>ROUND(I266*H266,2)</f>
        <v>0</v>
      </c>
      <c r="K266" s="129" t="s">
        <v>132</v>
      </c>
      <c r="L266" s="32"/>
      <c r="M266" s="134" t="s">
        <v>19</v>
      </c>
      <c r="N266" s="135" t="s">
        <v>46</v>
      </c>
      <c r="P266" s="136">
        <f>O266*H266</f>
        <v>0</v>
      </c>
      <c r="Q266" s="136">
        <v>2.0000000000000001E-4</v>
      </c>
      <c r="R266" s="136">
        <f>Q266*H266</f>
        <v>0.17365</v>
      </c>
      <c r="S266" s="136">
        <v>1.7780000000000001E-2</v>
      </c>
      <c r="T266" s="137">
        <f>S266*H266</f>
        <v>15.437485000000001</v>
      </c>
      <c r="AR266" s="138" t="s">
        <v>180</v>
      </c>
      <c r="AT266" s="138" t="s">
        <v>128</v>
      </c>
      <c r="AU266" s="138" t="s">
        <v>85</v>
      </c>
      <c r="AY266" s="17" t="s">
        <v>125</v>
      </c>
      <c r="BE266" s="139">
        <f>IF(N266="základní",J266,0)</f>
        <v>0</v>
      </c>
      <c r="BF266" s="139">
        <f>IF(N266="snížená",J266,0)</f>
        <v>0</v>
      </c>
      <c r="BG266" s="139">
        <f>IF(N266="zákl. přenesená",J266,0)</f>
        <v>0</v>
      </c>
      <c r="BH266" s="139">
        <f>IF(N266="sníž. přenesená",J266,0)</f>
        <v>0</v>
      </c>
      <c r="BI266" s="139">
        <f>IF(N266="nulová",J266,0)</f>
        <v>0</v>
      </c>
      <c r="BJ266" s="17" t="s">
        <v>83</v>
      </c>
      <c r="BK266" s="139">
        <f>ROUND(I266*H266,2)</f>
        <v>0</v>
      </c>
      <c r="BL266" s="17" t="s">
        <v>180</v>
      </c>
      <c r="BM266" s="138" t="s">
        <v>376</v>
      </c>
    </row>
    <row r="267" spans="2:65" s="1" customFormat="1" ht="11.25">
      <c r="B267" s="32"/>
      <c r="D267" s="140" t="s">
        <v>134</v>
      </c>
      <c r="F267" s="141" t="s">
        <v>377</v>
      </c>
      <c r="I267" s="142"/>
      <c r="L267" s="32"/>
      <c r="M267" s="143"/>
      <c r="T267" s="53"/>
      <c r="AT267" s="17" t="s">
        <v>134</v>
      </c>
      <c r="AU267" s="17" t="s">
        <v>85</v>
      </c>
    </row>
    <row r="268" spans="2:65" s="1" customFormat="1" ht="11.25">
      <c r="B268" s="32"/>
      <c r="D268" s="144" t="s">
        <v>136</v>
      </c>
      <c r="F268" s="145" t="s">
        <v>378</v>
      </c>
      <c r="I268" s="142"/>
      <c r="L268" s="32"/>
      <c r="M268" s="143"/>
      <c r="T268" s="53"/>
      <c r="AT268" s="17" t="s">
        <v>136</v>
      </c>
      <c r="AU268" s="17" t="s">
        <v>85</v>
      </c>
    </row>
    <row r="269" spans="2:65" s="13" customFormat="1" ht="11.25">
      <c r="B269" s="152"/>
      <c r="D269" s="140" t="s">
        <v>138</v>
      </c>
      <c r="E269" s="153" t="s">
        <v>19</v>
      </c>
      <c r="F269" s="154" t="s">
        <v>379</v>
      </c>
      <c r="H269" s="155">
        <v>661.25</v>
      </c>
      <c r="I269" s="156"/>
      <c r="L269" s="152"/>
      <c r="M269" s="157"/>
      <c r="T269" s="158"/>
      <c r="AT269" s="153" t="s">
        <v>138</v>
      </c>
      <c r="AU269" s="153" t="s">
        <v>85</v>
      </c>
      <c r="AV269" s="13" t="s">
        <v>85</v>
      </c>
      <c r="AW269" s="13" t="s">
        <v>36</v>
      </c>
      <c r="AX269" s="13" t="s">
        <v>75</v>
      </c>
      <c r="AY269" s="153" t="s">
        <v>125</v>
      </c>
    </row>
    <row r="270" spans="2:65" s="13" customFormat="1" ht="11.25">
      <c r="B270" s="152"/>
      <c r="D270" s="140" t="s">
        <v>138</v>
      </c>
      <c r="E270" s="153" t="s">
        <v>19</v>
      </c>
      <c r="F270" s="154" t="s">
        <v>380</v>
      </c>
      <c r="H270" s="155">
        <v>207</v>
      </c>
      <c r="I270" s="156"/>
      <c r="L270" s="152"/>
      <c r="M270" s="157"/>
      <c r="T270" s="158"/>
      <c r="AT270" s="153" t="s">
        <v>138</v>
      </c>
      <c r="AU270" s="153" t="s">
        <v>85</v>
      </c>
      <c r="AV270" s="13" t="s">
        <v>85</v>
      </c>
      <c r="AW270" s="13" t="s">
        <v>36</v>
      </c>
      <c r="AX270" s="13" t="s">
        <v>75</v>
      </c>
      <c r="AY270" s="153" t="s">
        <v>125</v>
      </c>
    </row>
    <row r="271" spans="2:65" s="14" customFormat="1" ht="11.25">
      <c r="B271" s="159"/>
      <c r="D271" s="140" t="s">
        <v>138</v>
      </c>
      <c r="E271" s="160" t="s">
        <v>19</v>
      </c>
      <c r="F271" s="161" t="s">
        <v>141</v>
      </c>
      <c r="H271" s="162">
        <v>868.25</v>
      </c>
      <c r="I271" s="163"/>
      <c r="L271" s="159"/>
      <c r="M271" s="164"/>
      <c r="T271" s="165"/>
      <c r="AT271" s="160" t="s">
        <v>138</v>
      </c>
      <c r="AU271" s="160" t="s">
        <v>85</v>
      </c>
      <c r="AV271" s="14" t="s">
        <v>133</v>
      </c>
      <c r="AW271" s="14" t="s">
        <v>36</v>
      </c>
      <c r="AX271" s="14" t="s">
        <v>83</v>
      </c>
      <c r="AY271" s="160" t="s">
        <v>125</v>
      </c>
    </row>
    <row r="272" spans="2:65" s="1" customFormat="1" ht="16.5" customHeight="1">
      <c r="B272" s="32"/>
      <c r="C272" s="127" t="s">
        <v>267</v>
      </c>
      <c r="D272" s="127" t="s">
        <v>128</v>
      </c>
      <c r="E272" s="128" t="s">
        <v>381</v>
      </c>
      <c r="F272" s="129" t="s">
        <v>382</v>
      </c>
      <c r="G272" s="130" t="s">
        <v>131</v>
      </c>
      <c r="H272" s="131">
        <v>868.25</v>
      </c>
      <c r="I272" s="132"/>
      <c r="J272" s="133">
        <f>ROUND(I272*H272,2)</f>
        <v>0</v>
      </c>
      <c r="K272" s="129" t="s">
        <v>132</v>
      </c>
      <c r="L272" s="32"/>
      <c r="M272" s="134" t="s">
        <v>19</v>
      </c>
      <c r="N272" s="135" t="s">
        <v>46</v>
      </c>
      <c r="P272" s="136">
        <f>O272*H272</f>
        <v>0</v>
      </c>
      <c r="Q272" s="136">
        <v>0</v>
      </c>
      <c r="R272" s="136">
        <f>Q272*H272</f>
        <v>0</v>
      </c>
      <c r="S272" s="136">
        <v>0</v>
      </c>
      <c r="T272" s="137">
        <f>S272*H272</f>
        <v>0</v>
      </c>
      <c r="AR272" s="138" t="s">
        <v>180</v>
      </c>
      <c r="AT272" s="138" t="s">
        <v>128</v>
      </c>
      <c r="AU272" s="138" t="s">
        <v>85</v>
      </c>
      <c r="AY272" s="17" t="s">
        <v>125</v>
      </c>
      <c r="BE272" s="139">
        <f>IF(N272="základní",J272,0)</f>
        <v>0</v>
      </c>
      <c r="BF272" s="139">
        <f>IF(N272="snížená",J272,0)</f>
        <v>0</v>
      </c>
      <c r="BG272" s="139">
        <f>IF(N272="zákl. přenesená",J272,0)</f>
        <v>0</v>
      </c>
      <c r="BH272" s="139">
        <f>IF(N272="sníž. přenesená",J272,0)</f>
        <v>0</v>
      </c>
      <c r="BI272" s="139">
        <f>IF(N272="nulová",J272,0)</f>
        <v>0</v>
      </c>
      <c r="BJ272" s="17" t="s">
        <v>83</v>
      </c>
      <c r="BK272" s="139">
        <f>ROUND(I272*H272,2)</f>
        <v>0</v>
      </c>
      <c r="BL272" s="17" t="s">
        <v>180</v>
      </c>
      <c r="BM272" s="138" t="s">
        <v>383</v>
      </c>
    </row>
    <row r="273" spans="2:65" s="1" customFormat="1" ht="11.25">
      <c r="B273" s="32"/>
      <c r="D273" s="140" t="s">
        <v>134</v>
      </c>
      <c r="F273" s="141" t="s">
        <v>384</v>
      </c>
      <c r="I273" s="142"/>
      <c r="L273" s="32"/>
      <c r="M273" s="143"/>
      <c r="T273" s="53"/>
      <c r="AT273" s="17" t="s">
        <v>134</v>
      </c>
      <c r="AU273" s="17" t="s">
        <v>85</v>
      </c>
    </row>
    <row r="274" spans="2:65" s="1" customFormat="1" ht="11.25">
      <c r="B274" s="32"/>
      <c r="D274" s="144" t="s">
        <v>136</v>
      </c>
      <c r="F274" s="145" t="s">
        <v>385</v>
      </c>
      <c r="I274" s="142"/>
      <c r="L274" s="32"/>
      <c r="M274" s="143"/>
      <c r="T274" s="53"/>
      <c r="AT274" s="17" t="s">
        <v>136</v>
      </c>
      <c r="AU274" s="17" t="s">
        <v>85</v>
      </c>
    </row>
    <row r="275" spans="2:65" s="1" customFormat="1" ht="16.5" customHeight="1">
      <c r="B275" s="32"/>
      <c r="C275" s="127" t="s">
        <v>386</v>
      </c>
      <c r="D275" s="127" t="s">
        <v>128</v>
      </c>
      <c r="E275" s="128" t="s">
        <v>387</v>
      </c>
      <c r="F275" s="129" t="s">
        <v>388</v>
      </c>
      <c r="G275" s="130" t="s">
        <v>131</v>
      </c>
      <c r="H275" s="131">
        <v>868.25</v>
      </c>
      <c r="I275" s="132"/>
      <c r="J275" s="133">
        <f>ROUND(I275*H275,2)</f>
        <v>0</v>
      </c>
      <c r="K275" s="129" t="s">
        <v>132</v>
      </c>
      <c r="L275" s="32"/>
      <c r="M275" s="134" t="s">
        <v>19</v>
      </c>
      <c r="N275" s="135" t="s">
        <v>46</v>
      </c>
      <c r="P275" s="136">
        <f>O275*H275</f>
        <v>0</v>
      </c>
      <c r="Q275" s="136">
        <v>0</v>
      </c>
      <c r="R275" s="136">
        <f>Q275*H275</f>
        <v>0</v>
      </c>
      <c r="S275" s="136">
        <v>1.2999999999999999E-4</v>
      </c>
      <c r="T275" s="137">
        <f>S275*H275</f>
        <v>0.11287249999999999</v>
      </c>
      <c r="AR275" s="138" t="s">
        <v>180</v>
      </c>
      <c r="AT275" s="138" t="s">
        <v>128</v>
      </c>
      <c r="AU275" s="138" t="s">
        <v>85</v>
      </c>
      <c r="AY275" s="17" t="s">
        <v>125</v>
      </c>
      <c r="BE275" s="139">
        <f>IF(N275="základní",J275,0)</f>
        <v>0</v>
      </c>
      <c r="BF275" s="139">
        <f>IF(N275="snížená",J275,0)</f>
        <v>0</v>
      </c>
      <c r="BG275" s="139">
        <f>IF(N275="zákl. přenesená",J275,0)</f>
        <v>0</v>
      </c>
      <c r="BH275" s="139">
        <f>IF(N275="sníž. přenesená",J275,0)</f>
        <v>0</v>
      </c>
      <c r="BI275" s="139">
        <f>IF(N275="nulová",J275,0)</f>
        <v>0</v>
      </c>
      <c r="BJ275" s="17" t="s">
        <v>83</v>
      </c>
      <c r="BK275" s="139">
        <f>ROUND(I275*H275,2)</f>
        <v>0</v>
      </c>
      <c r="BL275" s="17" t="s">
        <v>180</v>
      </c>
      <c r="BM275" s="138" t="s">
        <v>389</v>
      </c>
    </row>
    <row r="276" spans="2:65" s="1" customFormat="1" ht="11.25">
      <c r="B276" s="32"/>
      <c r="D276" s="140" t="s">
        <v>134</v>
      </c>
      <c r="F276" s="141" t="s">
        <v>388</v>
      </c>
      <c r="I276" s="142"/>
      <c r="L276" s="32"/>
      <c r="M276" s="143"/>
      <c r="T276" s="53"/>
      <c r="AT276" s="17" t="s">
        <v>134</v>
      </c>
      <c r="AU276" s="17" t="s">
        <v>85</v>
      </c>
    </row>
    <row r="277" spans="2:65" s="1" customFormat="1" ht="11.25">
      <c r="B277" s="32"/>
      <c r="D277" s="144" t="s">
        <v>136</v>
      </c>
      <c r="F277" s="145" t="s">
        <v>390</v>
      </c>
      <c r="I277" s="142"/>
      <c r="L277" s="32"/>
      <c r="M277" s="143"/>
      <c r="T277" s="53"/>
      <c r="AT277" s="17" t="s">
        <v>136</v>
      </c>
      <c r="AU277" s="17" t="s">
        <v>85</v>
      </c>
    </row>
    <row r="278" spans="2:65" s="1" customFormat="1" ht="16.5" customHeight="1">
      <c r="B278" s="32"/>
      <c r="C278" s="127" t="s">
        <v>272</v>
      </c>
      <c r="D278" s="127" t="s">
        <v>128</v>
      </c>
      <c r="E278" s="128" t="s">
        <v>391</v>
      </c>
      <c r="F278" s="129" t="s">
        <v>392</v>
      </c>
      <c r="G278" s="130" t="s">
        <v>202</v>
      </c>
      <c r="H278" s="131">
        <v>17</v>
      </c>
      <c r="I278" s="132"/>
      <c r="J278" s="133">
        <f>ROUND(I278*H278,2)</f>
        <v>0</v>
      </c>
      <c r="K278" s="129" t="s">
        <v>132</v>
      </c>
      <c r="L278" s="32"/>
      <c r="M278" s="134" t="s">
        <v>19</v>
      </c>
      <c r="N278" s="135" t="s">
        <v>46</v>
      </c>
      <c r="P278" s="136">
        <f>O278*H278</f>
        <v>0</v>
      </c>
      <c r="Q278" s="136">
        <v>0</v>
      </c>
      <c r="R278" s="136">
        <f>Q278*H278</f>
        <v>0</v>
      </c>
      <c r="S278" s="136">
        <v>1.6500000000000001E-2</v>
      </c>
      <c r="T278" s="137">
        <f>S278*H278</f>
        <v>0.28050000000000003</v>
      </c>
      <c r="AR278" s="138" t="s">
        <v>180</v>
      </c>
      <c r="AT278" s="138" t="s">
        <v>128</v>
      </c>
      <c r="AU278" s="138" t="s">
        <v>85</v>
      </c>
      <c r="AY278" s="17" t="s">
        <v>125</v>
      </c>
      <c r="BE278" s="139">
        <f>IF(N278="základní",J278,0)</f>
        <v>0</v>
      </c>
      <c r="BF278" s="139">
        <f>IF(N278="snížená",J278,0)</f>
        <v>0</v>
      </c>
      <c r="BG278" s="139">
        <f>IF(N278="zákl. přenesená",J278,0)</f>
        <v>0</v>
      </c>
      <c r="BH278" s="139">
        <f>IF(N278="sníž. přenesená",J278,0)</f>
        <v>0</v>
      </c>
      <c r="BI278" s="139">
        <f>IF(N278="nulová",J278,0)</f>
        <v>0</v>
      </c>
      <c r="BJ278" s="17" t="s">
        <v>83</v>
      </c>
      <c r="BK278" s="139">
        <f>ROUND(I278*H278,2)</f>
        <v>0</v>
      </c>
      <c r="BL278" s="17" t="s">
        <v>180</v>
      </c>
      <c r="BM278" s="138" t="s">
        <v>393</v>
      </c>
    </row>
    <row r="279" spans="2:65" s="1" customFormat="1" ht="11.25">
      <c r="B279" s="32"/>
      <c r="D279" s="140" t="s">
        <v>134</v>
      </c>
      <c r="F279" s="141" t="s">
        <v>392</v>
      </c>
      <c r="I279" s="142"/>
      <c r="L279" s="32"/>
      <c r="M279" s="143"/>
      <c r="T279" s="53"/>
      <c r="AT279" s="17" t="s">
        <v>134</v>
      </c>
      <c r="AU279" s="17" t="s">
        <v>85</v>
      </c>
    </row>
    <row r="280" spans="2:65" s="1" customFormat="1" ht="11.25">
      <c r="B280" s="32"/>
      <c r="D280" s="144" t="s">
        <v>136</v>
      </c>
      <c r="F280" s="145" t="s">
        <v>394</v>
      </c>
      <c r="I280" s="142"/>
      <c r="L280" s="32"/>
      <c r="M280" s="143"/>
      <c r="T280" s="53"/>
      <c r="AT280" s="17" t="s">
        <v>136</v>
      </c>
      <c r="AU280" s="17" t="s">
        <v>85</v>
      </c>
    </row>
    <row r="281" spans="2:65" s="13" customFormat="1" ht="11.25">
      <c r="B281" s="152"/>
      <c r="D281" s="140" t="s">
        <v>138</v>
      </c>
      <c r="E281" s="153" t="s">
        <v>19</v>
      </c>
      <c r="F281" s="154" t="s">
        <v>395</v>
      </c>
      <c r="H281" s="155">
        <v>17</v>
      </c>
      <c r="I281" s="156"/>
      <c r="L281" s="152"/>
      <c r="M281" s="157"/>
      <c r="T281" s="158"/>
      <c r="AT281" s="153" t="s">
        <v>138</v>
      </c>
      <c r="AU281" s="153" t="s">
        <v>85</v>
      </c>
      <c r="AV281" s="13" t="s">
        <v>85</v>
      </c>
      <c r="AW281" s="13" t="s">
        <v>36</v>
      </c>
      <c r="AX281" s="13" t="s">
        <v>75</v>
      </c>
      <c r="AY281" s="153" t="s">
        <v>125</v>
      </c>
    </row>
    <row r="282" spans="2:65" s="14" customFormat="1" ht="11.25">
      <c r="B282" s="159"/>
      <c r="D282" s="140" t="s">
        <v>138</v>
      </c>
      <c r="E282" s="160" t="s">
        <v>19</v>
      </c>
      <c r="F282" s="161" t="s">
        <v>141</v>
      </c>
      <c r="H282" s="162">
        <v>17</v>
      </c>
      <c r="I282" s="163"/>
      <c r="L282" s="159"/>
      <c r="M282" s="164"/>
      <c r="T282" s="165"/>
      <c r="AT282" s="160" t="s">
        <v>138</v>
      </c>
      <c r="AU282" s="160" t="s">
        <v>85</v>
      </c>
      <c r="AV282" s="14" t="s">
        <v>133</v>
      </c>
      <c r="AW282" s="14" t="s">
        <v>36</v>
      </c>
      <c r="AX282" s="14" t="s">
        <v>83</v>
      </c>
      <c r="AY282" s="160" t="s">
        <v>125</v>
      </c>
    </row>
    <row r="283" spans="2:65" s="1" customFormat="1" ht="16.5" customHeight="1">
      <c r="B283" s="32"/>
      <c r="C283" s="127" t="s">
        <v>396</v>
      </c>
      <c r="D283" s="127" t="s">
        <v>128</v>
      </c>
      <c r="E283" s="128" t="s">
        <v>397</v>
      </c>
      <c r="F283" s="129" t="s">
        <v>398</v>
      </c>
      <c r="G283" s="130" t="s">
        <v>163</v>
      </c>
      <c r="H283" s="131">
        <v>0.17399999999999999</v>
      </c>
      <c r="I283" s="132"/>
      <c r="J283" s="133">
        <f>ROUND(I283*H283,2)</f>
        <v>0</v>
      </c>
      <c r="K283" s="129" t="s">
        <v>132</v>
      </c>
      <c r="L283" s="32"/>
      <c r="M283" s="134" t="s">
        <v>19</v>
      </c>
      <c r="N283" s="135" t="s">
        <v>46</v>
      </c>
      <c r="P283" s="136">
        <f>O283*H283</f>
        <v>0</v>
      </c>
      <c r="Q283" s="136">
        <v>0</v>
      </c>
      <c r="R283" s="136">
        <f>Q283*H283</f>
        <v>0</v>
      </c>
      <c r="S283" s="136">
        <v>0</v>
      </c>
      <c r="T283" s="137">
        <f>S283*H283</f>
        <v>0</v>
      </c>
      <c r="AR283" s="138" t="s">
        <v>180</v>
      </c>
      <c r="AT283" s="138" t="s">
        <v>128</v>
      </c>
      <c r="AU283" s="138" t="s">
        <v>85</v>
      </c>
      <c r="AY283" s="17" t="s">
        <v>125</v>
      </c>
      <c r="BE283" s="139">
        <f>IF(N283="základní",J283,0)</f>
        <v>0</v>
      </c>
      <c r="BF283" s="139">
        <f>IF(N283="snížená",J283,0)</f>
        <v>0</v>
      </c>
      <c r="BG283" s="139">
        <f>IF(N283="zákl. přenesená",J283,0)</f>
        <v>0</v>
      </c>
      <c r="BH283" s="139">
        <f>IF(N283="sníž. přenesená",J283,0)</f>
        <v>0</v>
      </c>
      <c r="BI283" s="139">
        <f>IF(N283="nulová",J283,0)</f>
        <v>0</v>
      </c>
      <c r="BJ283" s="17" t="s">
        <v>83</v>
      </c>
      <c r="BK283" s="139">
        <f>ROUND(I283*H283,2)</f>
        <v>0</v>
      </c>
      <c r="BL283" s="17" t="s">
        <v>180</v>
      </c>
      <c r="BM283" s="138" t="s">
        <v>399</v>
      </c>
    </row>
    <row r="284" spans="2:65" s="1" customFormat="1" ht="19.5">
      <c r="B284" s="32"/>
      <c r="D284" s="140" t="s">
        <v>134</v>
      </c>
      <c r="F284" s="141" t="s">
        <v>400</v>
      </c>
      <c r="I284" s="142"/>
      <c r="L284" s="32"/>
      <c r="M284" s="143"/>
      <c r="T284" s="53"/>
      <c r="AT284" s="17" t="s">
        <v>134</v>
      </c>
      <c r="AU284" s="17" t="s">
        <v>85</v>
      </c>
    </row>
    <row r="285" spans="2:65" s="1" customFormat="1" ht="11.25">
      <c r="B285" s="32"/>
      <c r="D285" s="144" t="s">
        <v>136</v>
      </c>
      <c r="F285" s="145" t="s">
        <v>401</v>
      </c>
      <c r="I285" s="142"/>
      <c r="L285" s="32"/>
      <c r="M285" s="143"/>
      <c r="T285" s="53"/>
      <c r="AT285" s="17" t="s">
        <v>136</v>
      </c>
      <c r="AU285" s="17" t="s">
        <v>85</v>
      </c>
    </row>
    <row r="286" spans="2:65" s="11" customFormat="1" ht="22.9" customHeight="1">
      <c r="B286" s="115"/>
      <c r="D286" s="116" t="s">
        <v>74</v>
      </c>
      <c r="E286" s="125" t="s">
        <v>402</v>
      </c>
      <c r="F286" s="125" t="s">
        <v>403</v>
      </c>
      <c r="I286" s="118"/>
      <c r="J286" s="126">
        <f>BK286</f>
        <v>0</v>
      </c>
      <c r="L286" s="115"/>
      <c r="M286" s="120"/>
      <c r="P286" s="121">
        <f>SUM(P287:P296)</f>
        <v>0</v>
      </c>
      <c r="R286" s="121">
        <f>SUM(R287:R296)</f>
        <v>5.7499999999999999E-3</v>
      </c>
      <c r="T286" s="122">
        <f>SUM(T287:T296)</f>
        <v>0</v>
      </c>
      <c r="AR286" s="116" t="s">
        <v>85</v>
      </c>
      <c r="AT286" s="123" t="s">
        <v>74</v>
      </c>
      <c r="AU286" s="123" t="s">
        <v>83</v>
      </c>
      <c r="AY286" s="116" t="s">
        <v>125</v>
      </c>
      <c r="BK286" s="124">
        <f>SUM(BK287:BK296)</f>
        <v>0</v>
      </c>
    </row>
    <row r="287" spans="2:65" s="1" customFormat="1" ht="16.5" customHeight="1">
      <c r="B287" s="32"/>
      <c r="C287" s="127" t="s">
        <v>279</v>
      </c>
      <c r="D287" s="127" t="s">
        <v>128</v>
      </c>
      <c r="E287" s="128" t="s">
        <v>404</v>
      </c>
      <c r="F287" s="129" t="s">
        <v>405</v>
      </c>
      <c r="G287" s="130" t="s">
        <v>202</v>
      </c>
      <c r="H287" s="131">
        <v>1</v>
      </c>
      <c r="I287" s="132"/>
      <c r="J287" s="133">
        <f>ROUND(I287*H287,2)</f>
        <v>0</v>
      </c>
      <c r="K287" s="129" t="s">
        <v>132</v>
      </c>
      <c r="L287" s="32"/>
      <c r="M287" s="134" t="s">
        <v>19</v>
      </c>
      <c r="N287" s="135" t="s">
        <v>46</v>
      </c>
      <c r="P287" s="136">
        <f>O287*H287</f>
        <v>0</v>
      </c>
      <c r="Q287" s="136">
        <v>2.5000000000000001E-4</v>
      </c>
      <c r="R287" s="136">
        <f>Q287*H287</f>
        <v>2.5000000000000001E-4</v>
      </c>
      <c r="S287" s="136">
        <v>0</v>
      </c>
      <c r="T287" s="137">
        <f>S287*H287</f>
        <v>0</v>
      </c>
      <c r="AR287" s="138" t="s">
        <v>180</v>
      </c>
      <c r="AT287" s="138" t="s">
        <v>128</v>
      </c>
      <c r="AU287" s="138" t="s">
        <v>85</v>
      </c>
      <c r="AY287" s="17" t="s">
        <v>125</v>
      </c>
      <c r="BE287" s="139">
        <f>IF(N287="základní",J287,0)</f>
        <v>0</v>
      </c>
      <c r="BF287" s="139">
        <f>IF(N287="snížená",J287,0)</f>
        <v>0</v>
      </c>
      <c r="BG287" s="139">
        <f>IF(N287="zákl. přenesená",J287,0)</f>
        <v>0</v>
      </c>
      <c r="BH287" s="139">
        <f>IF(N287="sníž. přenesená",J287,0)</f>
        <v>0</v>
      </c>
      <c r="BI287" s="139">
        <f>IF(N287="nulová",J287,0)</f>
        <v>0</v>
      </c>
      <c r="BJ287" s="17" t="s">
        <v>83</v>
      </c>
      <c r="BK287" s="139">
        <f>ROUND(I287*H287,2)</f>
        <v>0</v>
      </c>
      <c r="BL287" s="17" t="s">
        <v>180</v>
      </c>
      <c r="BM287" s="138" t="s">
        <v>406</v>
      </c>
    </row>
    <row r="288" spans="2:65" s="1" customFormat="1" ht="19.5">
      <c r="B288" s="32"/>
      <c r="D288" s="140" t="s">
        <v>134</v>
      </c>
      <c r="F288" s="141" t="s">
        <v>407</v>
      </c>
      <c r="I288" s="142"/>
      <c r="L288" s="32"/>
      <c r="M288" s="143"/>
      <c r="T288" s="53"/>
      <c r="AT288" s="17" t="s">
        <v>134</v>
      </c>
      <c r="AU288" s="17" t="s">
        <v>85</v>
      </c>
    </row>
    <row r="289" spans="2:65" s="1" customFormat="1" ht="11.25">
      <c r="B289" s="32"/>
      <c r="D289" s="144" t="s">
        <v>136</v>
      </c>
      <c r="F289" s="145" t="s">
        <v>408</v>
      </c>
      <c r="I289" s="142"/>
      <c r="L289" s="32"/>
      <c r="M289" s="143"/>
      <c r="T289" s="53"/>
      <c r="AT289" s="17" t="s">
        <v>136</v>
      </c>
      <c r="AU289" s="17" t="s">
        <v>85</v>
      </c>
    </row>
    <row r="290" spans="2:65" s="1" customFormat="1" ht="16.5" customHeight="1">
      <c r="B290" s="32"/>
      <c r="C290" s="166" t="s">
        <v>409</v>
      </c>
      <c r="D290" s="166" t="s">
        <v>215</v>
      </c>
      <c r="E290" s="167" t="s">
        <v>410</v>
      </c>
      <c r="F290" s="168" t="s">
        <v>411</v>
      </c>
      <c r="G290" s="169" t="s">
        <v>202</v>
      </c>
      <c r="H290" s="170">
        <v>1</v>
      </c>
      <c r="I290" s="171"/>
      <c r="J290" s="172">
        <f>ROUND(I290*H290,2)</f>
        <v>0</v>
      </c>
      <c r="K290" s="168" t="s">
        <v>19</v>
      </c>
      <c r="L290" s="173"/>
      <c r="M290" s="174" t="s">
        <v>19</v>
      </c>
      <c r="N290" s="175" t="s">
        <v>46</v>
      </c>
      <c r="P290" s="136">
        <f>O290*H290</f>
        <v>0</v>
      </c>
      <c r="Q290" s="136">
        <v>0</v>
      </c>
      <c r="R290" s="136">
        <f>Q290*H290</f>
        <v>0</v>
      </c>
      <c r="S290" s="136">
        <v>0</v>
      </c>
      <c r="T290" s="137">
        <f>S290*H290</f>
        <v>0</v>
      </c>
      <c r="AR290" s="138" t="s">
        <v>219</v>
      </c>
      <c r="AT290" s="138" t="s">
        <v>215</v>
      </c>
      <c r="AU290" s="138" t="s">
        <v>85</v>
      </c>
      <c r="AY290" s="17" t="s">
        <v>125</v>
      </c>
      <c r="BE290" s="139">
        <f>IF(N290="základní",J290,0)</f>
        <v>0</v>
      </c>
      <c r="BF290" s="139">
        <f>IF(N290="snížená",J290,0)</f>
        <v>0</v>
      </c>
      <c r="BG290" s="139">
        <f>IF(N290="zákl. přenesená",J290,0)</f>
        <v>0</v>
      </c>
      <c r="BH290" s="139">
        <f>IF(N290="sníž. přenesená",J290,0)</f>
        <v>0</v>
      </c>
      <c r="BI290" s="139">
        <f>IF(N290="nulová",J290,0)</f>
        <v>0</v>
      </c>
      <c r="BJ290" s="17" t="s">
        <v>83</v>
      </c>
      <c r="BK290" s="139">
        <f>ROUND(I290*H290,2)</f>
        <v>0</v>
      </c>
      <c r="BL290" s="17" t="s">
        <v>180</v>
      </c>
      <c r="BM290" s="138" t="s">
        <v>412</v>
      </c>
    </row>
    <row r="291" spans="2:65" s="1" customFormat="1" ht="11.25">
      <c r="B291" s="32"/>
      <c r="D291" s="140" t="s">
        <v>134</v>
      </c>
      <c r="F291" s="141" t="s">
        <v>411</v>
      </c>
      <c r="I291" s="142"/>
      <c r="L291" s="32"/>
      <c r="M291" s="143"/>
      <c r="T291" s="53"/>
      <c r="AT291" s="17" t="s">
        <v>134</v>
      </c>
      <c r="AU291" s="17" t="s">
        <v>85</v>
      </c>
    </row>
    <row r="292" spans="2:65" s="1" customFormat="1" ht="16.5" customHeight="1">
      <c r="B292" s="32"/>
      <c r="C292" s="166" t="s">
        <v>285</v>
      </c>
      <c r="D292" s="166" t="s">
        <v>215</v>
      </c>
      <c r="E292" s="167" t="s">
        <v>413</v>
      </c>
      <c r="F292" s="168" t="s">
        <v>414</v>
      </c>
      <c r="G292" s="169" t="s">
        <v>202</v>
      </c>
      <c r="H292" s="170">
        <v>1</v>
      </c>
      <c r="I292" s="171"/>
      <c r="J292" s="172">
        <f>ROUND(I292*H292,2)</f>
        <v>0</v>
      </c>
      <c r="K292" s="168" t="s">
        <v>132</v>
      </c>
      <c r="L292" s="173"/>
      <c r="M292" s="174" t="s">
        <v>19</v>
      </c>
      <c r="N292" s="175" t="s">
        <v>46</v>
      </c>
      <c r="P292" s="136">
        <f>O292*H292</f>
        <v>0</v>
      </c>
      <c r="Q292" s="136">
        <v>5.4999999999999997E-3</v>
      </c>
      <c r="R292" s="136">
        <f>Q292*H292</f>
        <v>5.4999999999999997E-3</v>
      </c>
      <c r="S292" s="136">
        <v>0</v>
      </c>
      <c r="T292" s="137">
        <f>S292*H292</f>
        <v>0</v>
      </c>
      <c r="AR292" s="138" t="s">
        <v>219</v>
      </c>
      <c r="AT292" s="138" t="s">
        <v>215</v>
      </c>
      <c r="AU292" s="138" t="s">
        <v>85</v>
      </c>
      <c r="AY292" s="17" t="s">
        <v>125</v>
      </c>
      <c r="BE292" s="139">
        <f>IF(N292="základní",J292,0)</f>
        <v>0</v>
      </c>
      <c r="BF292" s="139">
        <f>IF(N292="snížená",J292,0)</f>
        <v>0</v>
      </c>
      <c r="BG292" s="139">
        <f>IF(N292="zákl. přenesená",J292,0)</f>
        <v>0</v>
      </c>
      <c r="BH292" s="139">
        <f>IF(N292="sníž. přenesená",J292,0)</f>
        <v>0</v>
      </c>
      <c r="BI292" s="139">
        <f>IF(N292="nulová",J292,0)</f>
        <v>0</v>
      </c>
      <c r="BJ292" s="17" t="s">
        <v>83</v>
      </c>
      <c r="BK292" s="139">
        <f>ROUND(I292*H292,2)</f>
        <v>0</v>
      </c>
      <c r="BL292" s="17" t="s">
        <v>180</v>
      </c>
      <c r="BM292" s="138" t="s">
        <v>415</v>
      </c>
    </row>
    <row r="293" spans="2:65" s="1" customFormat="1" ht="11.25">
      <c r="B293" s="32"/>
      <c r="D293" s="140" t="s">
        <v>134</v>
      </c>
      <c r="F293" s="141" t="s">
        <v>414</v>
      </c>
      <c r="I293" s="142"/>
      <c r="L293" s="32"/>
      <c r="M293" s="143"/>
      <c r="T293" s="53"/>
      <c r="AT293" s="17" t="s">
        <v>134</v>
      </c>
      <c r="AU293" s="17" t="s">
        <v>85</v>
      </c>
    </row>
    <row r="294" spans="2:65" s="1" customFormat="1" ht="16.5" customHeight="1">
      <c r="B294" s="32"/>
      <c r="C294" s="127" t="s">
        <v>416</v>
      </c>
      <c r="D294" s="127" t="s">
        <v>128</v>
      </c>
      <c r="E294" s="128" t="s">
        <v>417</v>
      </c>
      <c r="F294" s="129" t="s">
        <v>418</v>
      </c>
      <c r="G294" s="130" t="s">
        <v>163</v>
      </c>
      <c r="H294" s="131">
        <v>3.7999999999999999E-2</v>
      </c>
      <c r="I294" s="132"/>
      <c r="J294" s="133">
        <f>ROUND(I294*H294,2)</f>
        <v>0</v>
      </c>
      <c r="K294" s="129" t="s">
        <v>132</v>
      </c>
      <c r="L294" s="32"/>
      <c r="M294" s="134" t="s">
        <v>19</v>
      </c>
      <c r="N294" s="135" t="s">
        <v>46</v>
      </c>
      <c r="P294" s="136">
        <f>O294*H294</f>
        <v>0</v>
      </c>
      <c r="Q294" s="136">
        <v>0</v>
      </c>
      <c r="R294" s="136">
        <f>Q294*H294</f>
        <v>0</v>
      </c>
      <c r="S294" s="136">
        <v>0</v>
      </c>
      <c r="T294" s="137">
        <f>S294*H294</f>
        <v>0</v>
      </c>
      <c r="AR294" s="138" t="s">
        <v>180</v>
      </c>
      <c r="AT294" s="138" t="s">
        <v>128</v>
      </c>
      <c r="AU294" s="138" t="s">
        <v>85</v>
      </c>
      <c r="AY294" s="17" t="s">
        <v>125</v>
      </c>
      <c r="BE294" s="139">
        <f>IF(N294="základní",J294,0)</f>
        <v>0</v>
      </c>
      <c r="BF294" s="139">
        <f>IF(N294="snížená",J294,0)</f>
        <v>0</v>
      </c>
      <c r="BG294" s="139">
        <f>IF(N294="zákl. přenesená",J294,0)</f>
        <v>0</v>
      </c>
      <c r="BH294" s="139">
        <f>IF(N294="sníž. přenesená",J294,0)</f>
        <v>0</v>
      </c>
      <c r="BI294" s="139">
        <f>IF(N294="nulová",J294,0)</f>
        <v>0</v>
      </c>
      <c r="BJ294" s="17" t="s">
        <v>83</v>
      </c>
      <c r="BK294" s="139">
        <f>ROUND(I294*H294,2)</f>
        <v>0</v>
      </c>
      <c r="BL294" s="17" t="s">
        <v>180</v>
      </c>
      <c r="BM294" s="138" t="s">
        <v>419</v>
      </c>
    </row>
    <row r="295" spans="2:65" s="1" customFormat="1" ht="19.5">
      <c r="B295" s="32"/>
      <c r="D295" s="140" t="s">
        <v>134</v>
      </c>
      <c r="F295" s="141" t="s">
        <v>420</v>
      </c>
      <c r="I295" s="142"/>
      <c r="L295" s="32"/>
      <c r="M295" s="143"/>
      <c r="T295" s="53"/>
      <c r="AT295" s="17" t="s">
        <v>134</v>
      </c>
      <c r="AU295" s="17" t="s">
        <v>85</v>
      </c>
    </row>
    <row r="296" spans="2:65" s="1" customFormat="1" ht="11.25">
      <c r="B296" s="32"/>
      <c r="D296" s="144" t="s">
        <v>136</v>
      </c>
      <c r="F296" s="145" t="s">
        <v>421</v>
      </c>
      <c r="I296" s="142"/>
      <c r="L296" s="32"/>
      <c r="M296" s="143"/>
      <c r="T296" s="53"/>
      <c r="AT296" s="17" t="s">
        <v>136</v>
      </c>
      <c r="AU296" s="17" t="s">
        <v>85</v>
      </c>
    </row>
    <row r="297" spans="2:65" s="11" customFormat="1" ht="25.9" customHeight="1">
      <c r="B297" s="115"/>
      <c r="D297" s="116" t="s">
        <v>74</v>
      </c>
      <c r="E297" s="117" t="s">
        <v>422</v>
      </c>
      <c r="F297" s="117" t="s">
        <v>423</v>
      </c>
      <c r="I297" s="118"/>
      <c r="J297" s="119">
        <f>BK297</f>
        <v>0</v>
      </c>
      <c r="L297" s="115"/>
      <c r="M297" s="120"/>
      <c r="P297" s="121">
        <f>P298+P302</f>
        <v>0</v>
      </c>
      <c r="R297" s="121">
        <f>R298+R302</f>
        <v>0</v>
      </c>
      <c r="T297" s="122">
        <f>T298+T302</f>
        <v>0</v>
      </c>
      <c r="AR297" s="116" t="s">
        <v>160</v>
      </c>
      <c r="AT297" s="123" t="s">
        <v>74</v>
      </c>
      <c r="AU297" s="123" t="s">
        <v>75</v>
      </c>
      <c r="AY297" s="116" t="s">
        <v>125</v>
      </c>
      <c r="BK297" s="124">
        <f>BK298+BK302</f>
        <v>0</v>
      </c>
    </row>
    <row r="298" spans="2:65" s="11" customFormat="1" ht="22.9" customHeight="1">
      <c r="B298" s="115"/>
      <c r="D298" s="116" t="s">
        <v>74</v>
      </c>
      <c r="E298" s="125" t="s">
        <v>424</v>
      </c>
      <c r="F298" s="125" t="s">
        <v>425</v>
      </c>
      <c r="I298" s="118"/>
      <c r="J298" s="126">
        <f>BK298</f>
        <v>0</v>
      </c>
      <c r="L298" s="115"/>
      <c r="M298" s="120"/>
      <c r="P298" s="121">
        <f>SUM(P299:P301)</f>
        <v>0</v>
      </c>
      <c r="R298" s="121">
        <f>SUM(R299:R301)</f>
        <v>0</v>
      </c>
      <c r="T298" s="122">
        <f>SUM(T299:T301)</f>
        <v>0</v>
      </c>
      <c r="AR298" s="116" t="s">
        <v>160</v>
      </c>
      <c r="AT298" s="123" t="s">
        <v>74</v>
      </c>
      <c r="AU298" s="123" t="s">
        <v>83</v>
      </c>
      <c r="AY298" s="116" t="s">
        <v>125</v>
      </c>
      <c r="BK298" s="124">
        <f>SUM(BK299:BK301)</f>
        <v>0</v>
      </c>
    </row>
    <row r="299" spans="2:65" s="1" customFormat="1" ht="16.5" customHeight="1">
      <c r="B299" s="32"/>
      <c r="C299" s="127" t="s">
        <v>293</v>
      </c>
      <c r="D299" s="127" t="s">
        <v>128</v>
      </c>
      <c r="E299" s="128" t="s">
        <v>426</v>
      </c>
      <c r="F299" s="129" t="s">
        <v>427</v>
      </c>
      <c r="G299" s="130" t="s">
        <v>428</v>
      </c>
      <c r="H299" s="131">
        <v>1</v>
      </c>
      <c r="I299" s="132"/>
      <c r="J299" s="133">
        <f>ROUND(I299*H299,2)</f>
        <v>0</v>
      </c>
      <c r="K299" s="129" t="s">
        <v>132</v>
      </c>
      <c r="L299" s="32"/>
      <c r="M299" s="134" t="s">
        <v>19</v>
      </c>
      <c r="N299" s="135" t="s">
        <v>46</v>
      </c>
      <c r="P299" s="136">
        <f>O299*H299</f>
        <v>0</v>
      </c>
      <c r="Q299" s="136">
        <v>0</v>
      </c>
      <c r="R299" s="136">
        <f>Q299*H299</f>
        <v>0</v>
      </c>
      <c r="S299" s="136">
        <v>0</v>
      </c>
      <c r="T299" s="137">
        <f>S299*H299</f>
        <v>0</v>
      </c>
      <c r="AR299" s="138" t="s">
        <v>133</v>
      </c>
      <c r="AT299" s="138" t="s">
        <v>128</v>
      </c>
      <c r="AU299" s="138" t="s">
        <v>85</v>
      </c>
      <c r="AY299" s="17" t="s">
        <v>125</v>
      </c>
      <c r="BE299" s="139">
        <f>IF(N299="základní",J299,0)</f>
        <v>0</v>
      </c>
      <c r="BF299" s="139">
        <f>IF(N299="snížená",J299,0)</f>
        <v>0</v>
      </c>
      <c r="BG299" s="139">
        <f>IF(N299="zákl. přenesená",J299,0)</f>
        <v>0</v>
      </c>
      <c r="BH299" s="139">
        <f>IF(N299="sníž. přenesená",J299,0)</f>
        <v>0</v>
      </c>
      <c r="BI299" s="139">
        <f>IF(N299="nulová",J299,0)</f>
        <v>0</v>
      </c>
      <c r="BJ299" s="17" t="s">
        <v>83</v>
      </c>
      <c r="BK299" s="139">
        <f>ROUND(I299*H299,2)</f>
        <v>0</v>
      </c>
      <c r="BL299" s="17" t="s">
        <v>133</v>
      </c>
      <c r="BM299" s="138" t="s">
        <v>429</v>
      </c>
    </row>
    <row r="300" spans="2:65" s="1" customFormat="1" ht="11.25">
      <c r="B300" s="32"/>
      <c r="D300" s="140" t="s">
        <v>134</v>
      </c>
      <c r="F300" s="141" t="s">
        <v>427</v>
      </c>
      <c r="I300" s="142"/>
      <c r="L300" s="32"/>
      <c r="M300" s="143"/>
      <c r="T300" s="53"/>
      <c r="AT300" s="17" t="s">
        <v>134</v>
      </c>
      <c r="AU300" s="17" t="s">
        <v>85</v>
      </c>
    </row>
    <row r="301" spans="2:65" s="1" customFormat="1" ht="11.25">
      <c r="B301" s="32"/>
      <c r="D301" s="144" t="s">
        <v>136</v>
      </c>
      <c r="F301" s="145" t="s">
        <v>430</v>
      </c>
      <c r="I301" s="142"/>
      <c r="L301" s="32"/>
      <c r="M301" s="143"/>
      <c r="T301" s="53"/>
      <c r="AT301" s="17" t="s">
        <v>136</v>
      </c>
      <c r="AU301" s="17" t="s">
        <v>85</v>
      </c>
    </row>
    <row r="302" spans="2:65" s="11" customFormat="1" ht="22.9" customHeight="1">
      <c r="B302" s="115"/>
      <c r="D302" s="116" t="s">
        <v>74</v>
      </c>
      <c r="E302" s="125" t="s">
        <v>431</v>
      </c>
      <c r="F302" s="125" t="s">
        <v>432</v>
      </c>
      <c r="I302" s="118"/>
      <c r="J302" s="126">
        <f>BK302</f>
        <v>0</v>
      </c>
      <c r="L302" s="115"/>
      <c r="M302" s="120"/>
      <c r="P302" s="121">
        <f>SUM(P303:P309)</f>
        <v>0</v>
      </c>
      <c r="R302" s="121">
        <f>SUM(R303:R309)</f>
        <v>0</v>
      </c>
      <c r="T302" s="122">
        <f>SUM(T303:T309)</f>
        <v>0</v>
      </c>
      <c r="AR302" s="116" t="s">
        <v>160</v>
      </c>
      <c r="AT302" s="123" t="s">
        <v>74</v>
      </c>
      <c r="AU302" s="123" t="s">
        <v>83</v>
      </c>
      <c r="AY302" s="116" t="s">
        <v>125</v>
      </c>
      <c r="BK302" s="124">
        <f>SUM(BK303:BK309)</f>
        <v>0</v>
      </c>
    </row>
    <row r="303" spans="2:65" s="1" customFormat="1" ht="16.5" customHeight="1">
      <c r="B303" s="32"/>
      <c r="C303" s="127" t="s">
        <v>433</v>
      </c>
      <c r="D303" s="127" t="s">
        <v>128</v>
      </c>
      <c r="E303" s="128" t="s">
        <v>434</v>
      </c>
      <c r="F303" s="129" t="s">
        <v>435</v>
      </c>
      <c r="G303" s="130" t="s">
        <v>131</v>
      </c>
      <c r="H303" s="131">
        <v>50</v>
      </c>
      <c r="I303" s="132"/>
      <c r="J303" s="133">
        <f>ROUND(I303*H303,2)</f>
        <v>0</v>
      </c>
      <c r="K303" s="129" t="s">
        <v>132</v>
      </c>
      <c r="L303" s="32"/>
      <c r="M303" s="134" t="s">
        <v>19</v>
      </c>
      <c r="N303" s="135" t="s">
        <v>46</v>
      </c>
      <c r="P303" s="136">
        <f>O303*H303</f>
        <v>0</v>
      </c>
      <c r="Q303" s="136">
        <v>0</v>
      </c>
      <c r="R303" s="136">
        <f>Q303*H303</f>
        <v>0</v>
      </c>
      <c r="S303" s="136">
        <v>0</v>
      </c>
      <c r="T303" s="137">
        <f>S303*H303</f>
        <v>0</v>
      </c>
      <c r="AR303" s="138" t="s">
        <v>133</v>
      </c>
      <c r="AT303" s="138" t="s">
        <v>128</v>
      </c>
      <c r="AU303" s="138" t="s">
        <v>85</v>
      </c>
      <c r="AY303" s="17" t="s">
        <v>125</v>
      </c>
      <c r="BE303" s="139">
        <f>IF(N303="základní",J303,0)</f>
        <v>0</v>
      </c>
      <c r="BF303" s="139">
        <f>IF(N303="snížená",J303,0)</f>
        <v>0</v>
      </c>
      <c r="BG303" s="139">
        <f>IF(N303="zákl. přenesená",J303,0)</f>
        <v>0</v>
      </c>
      <c r="BH303" s="139">
        <f>IF(N303="sníž. přenesená",J303,0)</f>
        <v>0</v>
      </c>
      <c r="BI303" s="139">
        <f>IF(N303="nulová",J303,0)</f>
        <v>0</v>
      </c>
      <c r="BJ303" s="17" t="s">
        <v>83</v>
      </c>
      <c r="BK303" s="139">
        <f>ROUND(I303*H303,2)</f>
        <v>0</v>
      </c>
      <c r="BL303" s="17" t="s">
        <v>133</v>
      </c>
      <c r="BM303" s="138" t="s">
        <v>436</v>
      </c>
    </row>
    <row r="304" spans="2:65" s="1" customFormat="1" ht="11.25">
      <c r="B304" s="32"/>
      <c r="D304" s="140" t="s">
        <v>134</v>
      </c>
      <c r="F304" s="141" t="s">
        <v>435</v>
      </c>
      <c r="I304" s="142"/>
      <c r="L304" s="32"/>
      <c r="M304" s="143"/>
      <c r="T304" s="53"/>
      <c r="AT304" s="17" t="s">
        <v>134</v>
      </c>
      <c r="AU304" s="17" t="s">
        <v>85</v>
      </c>
    </row>
    <row r="305" spans="2:51" s="1" customFormat="1" ht="11.25">
      <c r="B305" s="32"/>
      <c r="D305" s="144" t="s">
        <v>136</v>
      </c>
      <c r="F305" s="145" t="s">
        <v>437</v>
      </c>
      <c r="I305" s="142"/>
      <c r="L305" s="32"/>
      <c r="M305" s="143"/>
      <c r="T305" s="53"/>
      <c r="AT305" s="17" t="s">
        <v>136</v>
      </c>
      <c r="AU305" s="17" t="s">
        <v>85</v>
      </c>
    </row>
    <row r="306" spans="2:51" s="12" customFormat="1" ht="11.25">
      <c r="B306" s="146"/>
      <c r="D306" s="140" t="s">
        <v>138</v>
      </c>
      <c r="E306" s="147" t="s">
        <v>19</v>
      </c>
      <c r="F306" s="148" t="s">
        <v>438</v>
      </c>
      <c r="H306" s="147" t="s">
        <v>19</v>
      </c>
      <c r="I306" s="149"/>
      <c r="L306" s="146"/>
      <c r="M306" s="150"/>
      <c r="T306" s="151"/>
      <c r="AT306" s="147" t="s">
        <v>138</v>
      </c>
      <c r="AU306" s="147" t="s">
        <v>85</v>
      </c>
      <c r="AV306" s="12" t="s">
        <v>83</v>
      </c>
      <c r="AW306" s="12" t="s">
        <v>36</v>
      </c>
      <c r="AX306" s="12" t="s">
        <v>75</v>
      </c>
      <c r="AY306" s="147" t="s">
        <v>125</v>
      </c>
    </row>
    <row r="307" spans="2:51" s="12" customFormat="1" ht="11.25">
      <c r="B307" s="146"/>
      <c r="D307" s="140" t="s">
        <v>138</v>
      </c>
      <c r="E307" s="147" t="s">
        <v>19</v>
      </c>
      <c r="F307" s="148" t="s">
        <v>439</v>
      </c>
      <c r="H307" s="147" t="s">
        <v>19</v>
      </c>
      <c r="I307" s="149"/>
      <c r="L307" s="146"/>
      <c r="M307" s="150"/>
      <c r="T307" s="151"/>
      <c r="AT307" s="147" t="s">
        <v>138</v>
      </c>
      <c r="AU307" s="147" t="s">
        <v>85</v>
      </c>
      <c r="AV307" s="12" t="s">
        <v>83</v>
      </c>
      <c r="AW307" s="12" t="s">
        <v>36</v>
      </c>
      <c r="AX307" s="12" t="s">
        <v>75</v>
      </c>
      <c r="AY307" s="147" t="s">
        <v>125</v>
      </c>
    </row>
    <row r="308" spans="2:51" s="12" customFormat="1" ht="11.25">
      <c r="B308" s="146"/>
      <c r="D308" s="140" t="s">
        <v>138</v>
      </c>
      <c r="E308" s="147" t="s">
        <v>19</v>
      </c>
      <c r="F308" s="148" t="s">
        <v>440</v>
      </c>
      <c r="H308" s="147" t="s">
        <v>19</v>
      </c>
      <c r="I308" s="149"/>
      <c r="L308" s="146"/>
      <c r="M308" s="150"/>
      <c r="T308" s="151"/>
      <c r="AT308" s="147" t="s">
        <v>138</v>
      </c>
      <c r="AU308" s="147" t="s">
        <v>85</v>
      </c>
      <c r="AV308" s="12" t="s">
        <v>83</v>
      </c>
      <c r="AW308" s="12" t="s">
        <v>36</v>
      </c>
      <c r="AX308" s="12" t="s">
        <v>75</v>
      </c>
      <c r="AY308" s="147" t="s">
        <v>125</v>
      </c>
    </row>
    <row r="309" spans="2:51" s="13" customFormat="1" ht="11.25">
      <c r="B309" s="152"/>
      <c r="D309" s="140" t="s">
        <v>138</v>
      </c>
      <c r="E309" s="153" t="s">
        <v>19</v>
      </c>
      <c r="F309" s="154" t="s">
        <v>441</v>
      </c>
      <c r="H309" s="155">
        <v>50</v>
      </c>
      <c r="I309" s="156"/>
      <c r="L309" s="152"/>
      <c r="M309" s="176"/>
      <c r="N309" s="177"/>
      <c r="O309" s="177"/>
      <c r="P309" s="177"/>
      <c r="Q309" s="177"/>
      <c r="R309" s="177"/>
      <c r="S309" s="177"/>
      <c r="T309" s="178"/>
      <c r="AT309" s="153" t="s">
        <v>138</v>
      </c>
      <c r="AU309" s="153" t="s">
        <v>85</v>
      </c>
      <c r="AV309" s="13" t="s">
        <v>85</v>
      </c>
      <c r="AW309" s="13" t="s">
        <v>36</v>
      </c>
      <c r="AX309" s="13" t="s">
        <v>83</v>
      </c>
      <c r="AY309" s="153" t="s">
        <v>125</v>
      </c>
    </row>
    <row r="310" spans="2:51" s="1" customFormat="1" ht="6.95" customHeight="1">
      <c r="B310" s="41"/>
      <c r="C310" s="42"/>
      <c r="D310" s="42"/>
      <c r="E310" s="42"/>
      <c r="F310" s="42"/>
      <c r="G310" s="42"/>
      <c r="H310" s="42"/>
      <c r="I310" s="42"/>
      <c r="J310" s="42"/>
      <c r="K310" s="42"/>
      <c r="L310" s="32"/>
    </row>
  </sheetData>
  <sheetProtection algorithmName="SHA-512" hashValue="9YtD0vz5ZxGm8VYIGyA14Y30HcXDcLxeT+/6FIN7hoNsHAnS02w9CHla/PrdZJJdUMIHz19PPMUWXdanXvfoIA==" saltValue="i7X2UgfycTeMc1vZT4Dp/ZMs/N21Jwfs/tLiCp3ZhVcLEM3+yqhHbqV72ZgE4cELwd9ALln4dLQ+vDQqg9/YAQ==" spinCount="100000" sheet="1" objects="1" scenarios="1" formatColumns="0" formatRows="0" autoFilter="0"/>
  <autoFilter ref="C91:K309" xr:uid="{00000000-0009-0000-0000-000001000000}"/>
  <mergeCells count="9">
    <mergeCell ref="E50:H50"/>
    <mergeCell ref="E82:H82"/>
    <mergeCell ref="E84:H84"/>
    <mergeCell ref="L2:V2"/>
    <mergeCell ref="E7:H7"/>
    <mergeCell ref="E9:H9"/>
    <mergeCell ref="E18:H18"/>
    <mergeCell ref="E27:H27"/>
    <mergeCell ref="E48:H48"/>
  </mergeCells>
  <hyperlinks>
    <hyperlink ref="F97" r:id="rId1" xr:uid="{00000000-0004-0000-0100-000000000000}"/>
    <hyperlink ref="F103" r:id="rId2" xr:uid="{00000000-0004-0000-0100-000001000000}"/>
    <hyperlink ref="F108" r:id="rId3" xr:uid="{00000000-0004-0000-0100-000002000000}"/>
    <hyperlink ref="F111" r:id="rId4" xr:uid="{00000000-0004-0000-0100-000003000000}"/>
    <hyperlink ref="F115" r:id="rId5" xr:uid="{00000000-0004-0000-0100-000004000000}"/>
    <hyperlink ref="F120" r:id="rId6" xr:uid="{00000000-0004-0000-0100-000005000000}"/>
    <hyperlink ref="F123" r:id="rId7" xr:uid="{00000000-0004-0000-0100-000006000000}"/>
    <hyperlink ref="F126" r:id="rId8" xr:uid="{00000000-0004-0000-0100-000007000000}"/>
    <hyperlink ref="F131" r:id="rId9" xr:uid="{00000000-0004-0000-0100-000008000000}"/>
    <hyperlink ref="F136" r:id="rId10" xr:uid="{00000000-0004-0000-0100-000009000000}"/>
    <hyperlink ref="F143" r:id="rId11" xr:uid="{00000000-0004-0000-0100-00000A000000}"/>
    <hyperlink ref="F147" r:id="rId12" xr:uid="{00000000-0004-0000-0100-00000B000000}"/>
    <hyperlink ref="F156" r:id="rId13" xr:uid="{00000000-0004-0000-0100-00000C000000}"/>
    <hyperlink ref="F161" r:id="rId14" xr:uid="{00000000-0004-0000-0100-00000D000000}"/>
    <hyperlink ref="F165" r:id="rId15" xr:uid="{00000000-0004-0000-0100-00000E000000}"/>
    <hyperlink ref="F171" r:id="rId16" xr:uid="{00000000-0004-0000-0100-00000F000000}"/>
    <hyperlink ref="F180" r:id="rId17" xr:uid="{00000000-0004-0000-0100-000010000000}"/>
    <hyperlink ref="F185" r:id="rId18" xr:uid="{00000000-0004-0000-0100-000011000000}"/>
    <hyperlink ref="F188" r:id="rId19" xr:uid="{00000000-0004-0000-0100-000012000000}"/>
    <hyperlink ref="F193" r:id="rId20" xr:uid="{00000000-0004-0000-0100-000013000000}"/>
    <hyperlink ref="F199" r:id="rId21" xr:uid="{00000000-0004-0000-0100-000014000000}"/>
    <hyperlink ref="F205" r:id="rId22" xr:uid="{00000000-0004-0000-0100-000015000000}"/>
    <hyperlink ref="F215" r:id="rId23" xr:uid="{00000000-0004-0000-0100-000016000000}"/>
    <hyperlink ref="F220" r:id="rId24" xr:uid="{00000000-0004-0000-0100-000017000000}"/>
    <hyperlink ref="F225" r:id="rId25" xr:uid="{00000000-0004-0000-0100-000018000000}"/>
    <hyperlink ref="F235" r:id="rId26" xr:uid="{00000000-0004-0000-0100-000019000000}"/>
    <hyperlink ref="F242" r:id="rId27" xr:uid="{00000000-0004-0000-0100-00001A000000}"/>
    <hyperlink ref="F247" r:id="rId28" xr:uid="{00000000-0004-0000-0100-00001B000000}"/>
    <hyperlink ref="F252" r:id="rId29" xr:uid="{00000000-0004-0000-0100-00001C000000}"/>
    <hyperlink ref="F256" r:id="rId30" xr:uid="{00000000-0004-0000-0100-00001D000000}"/>
    <hyperlink ref="F261" r:id="rId31" xr:uid="{00000000-0004-0000-0100-00001E000000}"/>
    <hyperlink ref="F264" r:id="rId32" xr:uid="{00000000-0004-0000-0100-00001F000000}"/>
    <hyperlink ref="F268" r:id="rId33" xr:uid="{00000000-0004-0000-0100-000020000000}"/>
    <hyperlink ref="F274" r:id="rId34" xr:uid="{00000000-0004-0000-0100-000021000000}"/>
    <hyperlink ref="F277" r:id="rId35" xr:uid="{00000000-0004-0000-0100-000022000000}"/>
    <hyperlink ref="F280" r:id="rId36" xr:uid="{00000000-0004-0000-0100-000023000000}"/>
    <hyperlink ref="F285" r:id="rId37" xr:uid="{00000000-0004-0000-0100-000024000000}"/>
    <hyperlink ref="F289" r:id="rId38" xr:uid="{00000000-0004-0000-0100-000025000000}"/>
    <hyperlink ref="F296" r:id="rId39" xr:uid="{00000000-0004-0000-0100-000026000000}"/>
    <hyperlink ref="F301" r:id="rId40" xr:uid="{00000000-0004-0000-0100-000027000000}"/>
    <hyperlink ref="F305" r:id="rId41" xr:uid="{00000000-0004-0000-0100-000028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4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305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AT2" s="17" t="s">
        <v>88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85</v>
      </c>
    </row>
    <row r="4" spans="2:46" ht="24.95" customHeight="1">
      <c r="B4" s="20"/>
      <c r="D4" s="21" t="s">
        <v>89</v>
      </c>
      <c r="L4" s="20"/>
      <c r="M4" s="85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301" t="str">
        <f>'Rekapitulace stavby'!K6</f>
        <v>FVE systém v objektech Města Tachova</v>
      </c>
      <c r="F7" s="302"/>
      <c r="G7" s="302"/>
      <c r="H7" s="302"/>
      <c r="L7" s="20"/>
    </row>
    <row r="8" spans="2:46" s="1" customFormat="1" ht="12" customHeight="1">
      <c r="B8" s="32"/>
      <c r="D8" s="27" t="s">
        <v>90</v>
      </c>
      <c r="L8" s="32"/>
    </row>
    <row r="9" spans="2:46" s="1" customFormat="1" ht="16.5" customHeight="1">
      <c r="B9" s="32"/>
      <c r="E9" s="283" t="s">
        <v>442</v>
      </c>
      <c r="F9" s="303"/>
      <c r="G9" s="303"/>
      <c r="H9" s="303"/>
      <c r="L9" s="32"/>
    </row>
    <row r="10" spans="2:46" s="1" customFormat="1" ht="11.25">
      <c r="B10" s="32"/>
      <c r="L10" s="32"/>
    </row>
    <row r="11" spans="2:46" s="1" customFormat="1" ht="12" customHeight="1">
      <c r="B11" s="32"/>
      <c r="D11" s="27" t="s">
        <v>18</v>
      </c>
      <c r="F11" s="25" t="s">
        <v>19</v>
      </c>
      <c r="I11" s="27" t="s">
        <v>20</v>
      </c>
      <c r="J11" s="25" t="s">
        <v>19</v>
      </c>
      <c r="L11" s="32"/>
    </row>
    <row r="12" spans="2:46" s="1" customFormat="1" ht="12" customHeight="1">
      <c r="B12" s="32"/>
      <c r="D12" s="27" t="s">
        <v>21</v>
      </c>
      <c r="F12" s="25" t="s">
        <v>22</v>
      </c>
      <c r="I12" s="27" t="s">
        <v>23</v>
      </c>
      <c r="J12" s="49" t="str">
        <f>'Rekapitulace stavby'!AN8</f>
        <v>5. 3. 2025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25</v>
      </c>
      <c r="I14" s="27" t="s">
        <v>26</v>
      </c>
      <c r="J14" s="25" t="s">
        <v>27</v>
      </c>
      <c r="L14" s="32"/>
    </row>
    <row r="15" spans="2:46" s="1" customFormat="1" ht="18" customHeight="1">
      <c r="B15" s="32"/>
      <c r="E15" s="25" t="s">
        <v>28</v>
      </c>
      <c r="I15" s="27" t="s">
        <v>29</v>
      </c>
      <c r="J15" s="25" t="s">
        <v>19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30</v>
      </c>
      <c r="I17" s="27" t="s">
        <v>26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304" t="str">
        <f>'Rekapitulace stavby'!E14</f>
        <v>Vyplň údaj</v>
      </c>
      <c r="F18" s="267"/>
      <c r="G18" s="267"/>
      <c r="H18" s="267"/>
      <c r="I18" s="27" t="s">
        <v>29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32</v>
      </c>
      <c r="I20" s="27" t="s">
        <v>26</v>
      </c>
      <c r="J20" s="25" t="s">
        <v>33</v>
      </c>
      <c r="L20" s="32"/>
    </row>
    <row r="21" spans="2:12" s="1" customFormat="1" ht="18" customHeight="1">
      <c r="B21" s="32"/>
      <c r="E21" s="25" t="s">
        <v>34</v>
      </c>
      <c r="I21" s="27" t="s">
        <v>29</v>
      </c>
      <c r="J21" s="25" t="s">
        <v>35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37</v>
      </c>
      <c r="I23" s="27" t="s">
        <v>26</v>
      </c>
      <c r="J23" s="25" t="s">
        <v>19</v>
      </c>
      <c r="L23" s="32"/>
    </row>
    <row r="24" spans="2:12" s="1" customFormat="1" ht="18" customHeight="1">
      <c r="B24" s="32"/>
      <c r="E24" s="25" t="s">
        <v>92</v>
      </c>
      <c r="I24" s="27" t="s">
        <v>29</v>
      </c>
      <c r="J24" s="25" t="s">
        <v>19</v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39</v>
      </c>
      <c r="L26" s="32"/>
    </row>
    <row r="27" spans="2:12" s="7" customFormat="1" ht="16.5" customHeight="1">
      <c r="B27" s="86"/>
      <c r="E27" s="272" t="s">
        <v>19</v>
      </c>
      <c r="F27" s="272"/>
      <c r="G27" s="272"/>
      <c r="H27" s="272"/>
      <c r="L27" s="86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35" customHeight="1">
      <c r="B30" s="32"/>
      <c r="D30" s="87" t="s">
        <v>41</v>
      </c>
      <c r="J30" s="63">
        <f>ROUND(J92, 2)</f>
        <v>0</v>
      </c>
      <c r="L30" s="32"/>
    </row>
    <row r="31" spans="2:12" s="1" customFormat="1" ht="6.95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5" customHeight="1">
      <c r="B32" s="32"/>
      <c r="F32" s="35" t="s">
        <v>43</v>
      </c>
      <c r="I32" s="35" t="s">
        <v>42</v>
      </c>
      <c r="J32" s="35" t="s">
        <v>44</v>
      </c>
      <c r="L32" s="32"/>
    </row>
    <row r="33" spans="2:12" s="1" customFormat="1" ht="14.45" customHeight="1">
      <c r="B33" s="32"/>
      <c r="D33" s="52" t="s">
        <v>45</v>
      </c>
      <c r="E33" s="27" t="s">
        <v>46</v>
      </c>
      <c r="F33" s="88">
        <f>ROUND((SUM(BE92:BE304)),  2)</f>
        <v>0</v>
      </c>
      <c r="I33" s="89">
        <v>0.21</v>
      </c>
      <c r="J33" s="88">
        <f>ROUND(((SUM(BE92:BE304))*I33),  2)</f>
        <v>0</v>
      </c>
      <c r="L33" s="32"/>
    </row>
    <row r="34" spans="2:12" s="1" customFormat="1" ht="14.45" customHeight="1">
      <c r="B34" s="32"/>
      <c r="E34" s="27" t="s">
        <v>47</v>
      </c>
      <c r="F34" s="88">
        <f>ROUND((SUM(BF92:BF304)),  2)</f>
        <v>0</v>
      </c>
      <c r="I34" s="89">
        <v>0.12</v>
      </c>
      <c r="J34" s="88">
        <f>ROUND(((SUM(BF92:BF304))*I34),  2)</f>
        <v>0</v>
      </c>
      <c r="L34" s="32"/>
    </row>
    <row r="35" spans="2:12" s="1" customFormat="1" ht="14.45" hidden="1" customHeight="1">
      <c r="B35" s="32"/>
      <c r="E35" s="27" t="s">
        <v>48</v>
      </c>
      <c r="F35" s="88">
        <f>ROUND((SUM(BG92:BG304)),  2)</f>
        <v>0</v>
      </c>
      <c r="I35" s="89">
        <v>0.21</v>
      </c>
      <c r="J35" s="88">
        <f>0</f>
        <v>0</v>
      </c>
      <c r="L35" s="32"/>
    </row>
    <row r="36" spans="2:12" s="1" customFormat="1" ht="14.45" hidden="1" customHeight="1">
      <c r="B36" s="32"/>
      <c r="E36" s="27" t="s">
        <v>49</v>
      </c>
      <c r="F36" s="88">
        <f>ROUND((SUM(BH92:BH304)),  2)</f>
        <v>0</v>
      </c>
      <c r="I36" s="89">
        <v>0.12</v>
      </c>
      <c r="J36" s="88">
        <f>0</f>
        <v>0</v>
      </c>
      <c r="L36" s="32"/>
    </row>
    <row r="37" spans="2:12" s="1" customFormat="1" ht="14.45" hidden="1" customHeight="1">
      <c r="B37" s="32"/>
      <c r="E37" s="27" t="s">
        <v>50</v>
      </c>
      <c r="F37" s="88">
        <f>ROUND((SUM(BI92:BI304)),  2)</f>
        <v>0</v>
      </c>
      <c r="I37" s="89">
        <v>0</v>
      </c>
      <c r="J37" s="88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0"/>
      <c r="D39" s="91" t="s">
        <v>51</v>
      </c>
      <c r="E39" s="54"/>
      <c r="F39" s="54"/>
      <c r="G39" s="92" t="s">
        <v>52</v>
      </c>
      <c r="H39" s="93" t="s">
        <v>53</v>
      </c>
      <c r="I39" s="54"/>
      <c r="J39" s="94">
        <f>SUM(J30:J37)</f>
        <v>0</v>
      </c>
      <c r="K39" s="95"/>
      <c r="L39" s="32"/>
    </row>
    <row r="40" spans="2:12" s="1" customFormat="1" ht="14.45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5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5" customHeight="1">
      <c r="B45" s="32"/>
      <c r="C45" s="21" t="s">
        <v>93</v>
      </c>
      <c r="L45" s="32"/>
    </row>
    <row r="46" spans="2:12" s="1" customFormat="1" ht="6.95" customHeight="1">
      <c r="B46" s="32"/>
      <c r="L46" s="32"/>
    </row>
    <row r="47" spans="2:12" s="1" customFormat="1" ht="12" customHeight="1">
      <c r="B47" s="32"/>
      <c r="C47" s="27" t="s">
        <v>16</v>
      </c>
      <c r="L47" s="32"/>
    </row>
    <row r="48" spans="2:12" s="1" customFormat="1" ht="16.5" customHeight="1">
      <c r="B48" s="32"/>
      <c r="E48" s="301" t="str">
        <f>E7</f>
        <v>FVE systém v objektech Města Tachova</v>
      </c>
      <c r="F48" s="302"/>
      <c r="G48" s="302"/>
      <c r="H48" s="302"/>
      <c r="L48" s="32"/>
    </row>
    <row r="49" spans="2:47" s="1" customFormat="1" ht="12" customHeight="1">
      <c r="B49" s="32"/>
      <c r="C49" s="27" t="s">
        <v>90</v>
      </c>
      <c r="L49" s="32"/>
    </row>
    <row r="50" spans="2:47" s="1" customFormat="1" ht="16.5" customHeight="1">
      <c r="B50" s="32"/>
      <c r="E50" s="283" t="str">
        <f>E9</f>
        <v>240307.14.2 - rekostrukce krytiny - hlavní</v>
      </c>
      <c r="F50" s="303"/>
      <c r="G50" s="303"/>
      <c r="H50" s="303"/>
      <c r="L50" s="32"/>
    </row>
    <row r="51" spans="2:47" s="1" customFormat="1" ht="6.95" customHeight="1">
      <c r="B51" s="32"/>
      <c r="L51" s="32"/>
    </row>
    <row r="52" spans="2:47" s="1" customFormat="1" ht="12" customHeight="1">
      <c r="B52" s="32"/>
      <c r="C52" s="27" t="s">
        <v>21</v>
      </c>
      <c r="F52" s="25" t="str">
        <f>F12</f>
        <v>Tachov</v>
      </c>
      <c r="I52" s="27" t="s">
        <v>23</v>
      </c>
      <c r="J52" s="49" t="str">
        <f>IF(J12="","",J12)</f>
        <v>5. 3. 2025</v>
      </c>
      <c r="L52" s="32"/>
    </row>
    <row r="53" spans="2:47" s="1" customFormat="1" ht="6.95" customHeight="1">
      <c r="B53" s="32"/>
      <c r="L53" s="32"/>
    </row>
    <row r="54" spans="2:47" s="1" customFormat="1" ht="25.7" customHeight="1">
      <c r="B54" s="32"/>
      <c r="C54" s="27" t="s">
        <v>25</v>
      </c>
      <c r="F54" s="25" t="str">
        <f>E15</f>
        <v>Město Tachov</v>
      </c>
      <c r="I54" s="27" t="s">
        <v>32</v>
      </c>
      <c r="J54" s="30" t="str">
        <f>E21</f>
        <v>S P I R A L spol. s r. o.</v>
      </c>
      <c r="L54" s="32"/>
    </row>
    <row r="55" spans="2:47" s="1" customFormat="1" ht="15.2" customHeight="1">
      <c r="B55" s="32"/>
      <c r="C55" s="27" t="s">
        <v>30</v>
      </c>
      <c r="F55" s="25" t="str">
        <f>IF(E18="","",E18)</f>
        <v>Vyplň údaj</v>
      </c>
      <c r="I55" s="27" t="s">
        <v>37</v>
      </c>
      <c r="J55" s="30" t="str">
        <f>E24</f>
        <v>Ladislav Sadílek</v>
      </c>
      <c r="L55" s="32"/>
    </row>
    <row r="56" spans="2:47" s="1" customFormat="1" ht="10.35" customHeight="1">
      <c r="B56" s="32"/>
      <c r="L56" s="32"/>
    </row>
    <row r="57" spans="2:47" s="1" customFormat="1" ht="29.25" customHeight="1">
      <c r="B57" s="32"/>
      <c r="C57" s="96" t="s">
        <v>94</v>
      </c>
      <c r="D57" s="90"/>
      <c r="E57" s="90"/>
      <c r="F57" s="90"/>
      <c r="G57" s="90"/>
      <c r="H57" s="90"/>
      <c r="I57" s="90"/>
      <c r="J57" s="97" t="s">
        <v>95</v>
      </c>
      <c r="K57" s="90"/>
      <c r="L57" s="32"/>
    </row>
    <row r="58" spans="2:47" s="1" customFormat="1" ht="10.35" customHeight="1">
      <c r="B58" s="32"/>
      <c r="L58" s="32"/>
    </row>
    <row r="59" spans="2:47" s="1" customFormat="1" ht="22.9" customHeight="1">
      <c r="B59" s="32"/>
      <c r="C59" s="98" t="s">
        <v>73</v>
      </c>
      <c r="J59" s="63">
        <f>J92</f>
        <v>0</v>
      </c>
      <c r="L59" s="32"/>
      <c r="AU59" s="17" t="s">
        <v>96</v>
      </c>
    </row>
    <row r="60" spans="2:47" s="8" customFormat="1" ht="24.95" customHeight="1">
      <c r="B60" s="99"/>
      <c r="D60" s="100" t="s">
        <v>97</v>
      </c>
      <c r="E60" s="101"/>
      <c r="F60" s="101"/>
      <c r="G60" s="101"/>
      <c r="H60" s="101"/>
      <c r="I60" s="101"/>
      <c r="J60" s="102">
        <f>J93</f>
        <v>0</v>
      </c>
      <c r="L60" s="99"/>
    </row>
    <row r="61" spans="2:47" s="9" customFormat="1" ht="19.899999999999999" customHeight="1">
      <c r="B61" s="103"/>
      <c r="D61" s="104" t="s">
        <v>98</v>
      </c>
      <c r="E61" s="105"/>
      <c r="F61" s="105"/>
      <c r="G61" s="105"/>
      <c r="H61" s="105"/>
      <c r="I61" s="105"/>
      <c r="J61" s="106">
        <f>J94</f>
        <v>0</v>
      </c>
      <c r="L61" s="103"/>
    </row>
    <row r="62" spans="2:47" s="9" customFormat="1" ht="19.899999999999999" customHeight="1">
      <c r="B62" s="103"/>
      <c r="D62" s="104" t="s">
        <v>99</v>
      </c>
      <c r="E62" s="105"/>
      <c r="F62" s="105"/>
      <c r="G62" s="105"/>
      <c r="H62" s="105"/>
      <c r="I62" s="105"/>
      <c r="J62" s="106">
        <f>J110</f>
        <v>0</v>
      </c>
      <c r="L62" s="103"/>
    </row>
    <row r="63" spans="2:47" s="8" customFormat="1" ht="24.95" customHeight="1">
      <c r="B63" s="99"/>
      <c r="D63" s="100" t="s">
        <v>100</v>
      </c>
      <c r="E63" s="101"/>
      <c r="F63" s="101"/>
      <c r="G63" s="101"/>
      <c r="H63" s="101"/>
      <c r="I63" s="101"/>
      <c r="J63" s="102">
        <f>J137</f>
        <v>0</v>
      </c>
      <c r="L63" s="99"/>
    </row>
    <row r="64" spans="2:47" s="9" customFormat="1" ht="19.899999999999999" customHeight="1">
      <c r="B64" s="103"/>
      <c r="D64" s="104" t="s">
        <v>101</v>
      </c>
      <c r="E64" s="105"/>
      <c r="F64" s="105"/>
      <c r="G64" s="105"/>
      <c r="H64" s="105"/>
      <c r="I64" s="105"/>
      <c r="J64" s="106">
        <f>J138</f>
        <v>0</v>
      </c>
      <c r="L64" s="103"/>
    </row>
    <row r="65" spans="2:12" s="9" customFormat="1" ht="19.899999999999999" customHeight="1">
      <c r="B65" s="103"/>
      <c r="D65" s="104" t="s">
        <v>102</v>
      </c>
      <c r="E65" s="105"/>
      <c r="F65" s="105"/>
      <c r="G65" s="105"/>
      <c r="H65" s="105"/>
      <c r="I65" s="105"/>
      <c r="J65" s="106">
        <f>J145</f>
        <v>0</v>
      </c>
      <c r="L65" s="103"/>
    </row>
    <row r="66" spans="2:12" s="9" customFormat="1" ht="19.899999999999999" customHeight="1">
      <c r="B66" s="103"/>
      <c r="D66" s="104" t="s">
        <v>103</v>
      </c>
      <c r="E66" s="105"/>
      <c r="F66" s="105"/>
      <c r="G66" s="105"/>
      <c r="H66" s="105"/>
      <c r="I66" s="105"/>
      <c r="J66" s="106">
        <f>J163</f>
        <v>0</v>
      </c>
      <c r="L66" s="103"/>
    </row>
    <row r="67" spans="2:12" s="9" customFormat="1" ht="19.899999999999999" customHeight="1">
      <c r="B67" s="103"/>
      <c r="D67" s="104" t="s">
        <v>104</v>
      </c>
      <c r="E67" s="105"/>
      <c r="F67" s="105"/>
      <c r="G67" s="105"/>
      <c r="H67" s="105"/>
      <c r="I67" s="105"/>
      <c r="J67" s="106">
        <f>J169</f>
        <v>0</v>
      </c>
      <c r="L67" s="103"/>
    </row>
    <row r="68" spans="2:12" s="9" customFormat="1" ht="19.899999999999999" customHeight="1">
      <c r="B68" s="103"/>
      <c r="D68" s="104" t="s">
        <v>105</v>
      </c>
      <c r="E68" s="105"/>
      <c r="F68" s="105"/>
      <c r="G68" s="105"/>
      <c r="H68" s="105"/>
      <c r="I68" s="105"/>
      <c r="J68" s="106">
        <f>J251</f>
        <v>0</v>
      </c>
      <c r="L68" s="103"/>
    </row>
    <row r="69" spans="2:12" s="9" customFormat="1" ht="19.899999999999999" customHeight="1">
      <c r="B69" s="103"/>
      <c r="D69" s="104" t="s">
        <v>443</v>
      </c>
      <c r="E69" s="105"/>
      <c r="F69" s="105"/>
      <c r="G69" s="105"/>
      <c r="H69" s="105"/>
      <c r="I69" s="105"/>
      <c r="J69" s="106">
        <f>J271</f>
        <v>0</v>
      </c>
      <c r="L69" s="103"/>
    </row>
    <row r="70" spans="2:12" s="8" customFormat="1" ht="24.95" customHeight="1">
      <c r="B70" s="99"/>
      <c r="D70" s="100" t="s">
        <v>107</v>
      </c>
      <c r="E70" s="101"/>
      <c r="F70" s="101"/>
      <c r="G70" s="101"/>
      <c r="H70" s="101"/>
      <c r="I70" s="101"/>
      <c r="J70" s="102">
        <f>J292</f>
        <v>0</v>
      </c>
      <c r="L70" s="99"/>
    </row>
    <row r="71" spans="2:12" s="9" customFormat="1" ht="19.899999999999999" customHeight="1">
      <c r="B71" s="103"/>
      <c r="D71" s="104" t="s">
        <v>108</v>
      </c>
      <c r="E71" s="105"/>
      <c r="F71" s="105"/>
      <c r="G71" s="105"/>
      <c r="H71" s="105"/>
      <c r="I71" s="105"/>
      <c r="J71" s="106">
        <f>J293</f>
        <v>0</v>
      </c>
      <c r="L71" s="103"/>
    </row>
    <row r="72" spans="2:12" s="9" customFormat="1" ht="19.899999999999999" customHeight="1">
      <c r="B72" s="103"/>
      <c r="D72" s="104" t="s">
        <v>109</v>
      </c>
      <c r="E72" s="105"/>
      <c r="F72" s="105"/>
      <c r="G72" s="105"/>
      <c r="H72" s="105"/>
      <c r="I72" s="105"/>
      <c r="J72" s="106">
        <f>J297</f>
        <v>0</v>
      </c>
      <c r="L72" s="103"/>
    </row>
    <row r="73" spans="2:12" s="1" customFormat="1" ht="21.75" customHeight="1">
      <c r="B73" s="32"/>
      <c r="L73" s="32"/>
    </row>
    <row r="74" spans="2:12" s="1" customFormat="1" ht="6.95" customHeight="1"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32"/>
    </row>
    <row r="78" spans="2:12" s="1" customFormat="1" ht="6.95" customHeight="1">
      <c r="B78" s="43"/>
      <c r="C78" s="44"/>
      <c r="D78" s="44"/>
      <c r="E78" s="44"/>
      <c r="F78" s="44"/>
      <c r="G78" s="44"/>
      <c r="H78" s="44"/>
      <c r="I78" s="44"/>
      <c r="J78" s="44"/>
      <c r="K78" s="44"/>
      <c r="L78" s="32"/>
    </row>
    <row r="79" spans="2:12" s="1" customFormat="1" ht="24.95" customHeight="1">
      <c r="B79" s="32"/>
      <c r="C79" s="21" t="s">
        <v>110</v>
      </c>
      <c r="L79" s="32"/>
    </row>
    <row r="80" spans="2:12" s="1" customFormat="1" ht="6.95" customHeight="1">
      <c r="B80" s="32"/>
      <c r="L80" s="32"/>
    </row>
    <row r="81" spans="2:65" s="1" customFormat="1" ht="12" customHeight="1">
      <c r="B81" s="32"/>
      <c r="C81" s="27" t="s">
        <v>16</v>
      </c>
      <c r="L81" s="32"/>
    </row>
    <row r="82" spans="2:65" s="1" customFormat="1" ht="16.5" customHeight="1">
      <c r="B82" s="32"/>
      <c r="E82" s="301" t="str">
        <f>E7</f>
        <v>FVE systém v objektech Města Tachova</v>
      </c>
      <c r="F82" s="302"/>
      <c r="G82" s="302"/>
      <c r="H82" s="302"/>
      <c r="L82" s="32"/>
    </row>
    <row r="83" spans="2:65" s="1" customFormat="1" ht="12" customHeight="1">
      <c r="B83" s="32"/>
      <c r="C83" s="27" t="s">
        <v>90</v>
      </c>
      <c r="L83" s="32"/>
    </row>
    <row r="84" spans="2:65" s="1" customFormat="1" ht="16.5" customHeight="1">
      <c r="B84" s="32"/>
      <c r="E84" s="283" t="str">
        <f>E9</f>
        <v>240307.14.2 - rekostrukce krytiny - hlavní</v>
      </c>
      <c r="F84" s="303"/>
      <c r="G84" s="303"/>
      <c r="H84" s="303"/>
      <c r="L84" s="32"/>
    </row>
    <row r="85" spans="2:65" s="1" customFormat="1" ht="6.95" customHeight="1">
      <c r="B85" s="32"/>
      <c r="L85" s="32"/>
    </row>
    <row r="86" spans="2:65" s="1" customFormat="1" ht="12" customHeight="1">
      <c r="B86" s="32"/>
      <c r="C86" s="27" t="s">
        <v>21</v>
      </c>
      <c r="F86" s="25" t="str">
        <f>F12</f>
        <v>Tachov</v>
      </c>
      <c r="I86" s="27" t="s">
        <v>23</v>
      </c>
      <c r="J86" s="49" t="str">
        <f>IF(J12="","",J12)</f>
        <v>5. 3. 2025</v>
      </c>
      <c r="L86" s="32"/>
    </row>
    <row r="87" spans="2:65" s="1" customFormat="1" ht="6.95" customHeight="1">
      <c r="B87" s="32"/>
      <c r="L87" s="32"/>
    </row>
    <row r="88" spans="2:65" s="1" customFormat="1" ht="25.7" customHeight="1">
      <c r="B88" s="32"/>
      <c r="C88" s="27" t="s">
        <v>25</v>
      </c>
      <c r="F88" s="25" t="str">
        <f>E15</f>
        <v>Město Tachov</v>
      </c>
      <c r="I88" s="27" t="s">
        <v>32</v>
      </c>
      <c r="J88" s="30" t="str">
        <f>E21</f>
        <v>S P I R A L spol. s r. o.</v>
      </c>
      <c r="L88" s="32"/>
    </row>
    <row r="89" spans="2:65" s="1" customFormat="1" ht="15.2" customHeight="1">
      <c r="B89" s="32"/>
      <c r="C89" s="27" t="s">
        <v>30</v>
      </c>
      <c r="F89" s="25" t="str">
        <f>IF(E18="","",E18)</f>
        <v>Vyplň údaj</v>
      </c>
      <c r="I89" s="27" t="s">
        <v>37</v>
      </c>
      <c r="J89" s="30" t="str">
        <f>E24</f>
        <v>Ladislav Sadílek</v>
      </c>
      <c r="L89" s="32"/>
    </row>
    <row r="90" spans="2:65" s="1" customFormat="1" ht="10.35" customHeight="1">
      <c r="B90" s="32"/>
      <c r="L90" s="32"/>
    </row>
    <row r="91" spans="2:65" s="10" customFormat="1" ht="29.25" customHeight="1">
      <c r="B91" s="107"/>
      <c r="C91" s="108" t="s">
        <v>111</v>
      </c>
      <c r="D91" s="109" t="s">
        <v>60</v>
      </c>
      <c r="E91" s="109" t="s">
        <v>56</v>
      </c>
      <c r="F91" s="109" t="s">
        <v>57</v>
      </c>
      <c r="G91" s="109" t="s">
        <v>112</v>
      </c>
      <c r="H91" s="109" t="s">
        <v>113</v>
      </c>
      <c r="I91" s="109" t="s">
        <v>114</v>
      </c>
      <c r="J91" s="109" t="s">
        <v>95</v>
      </c>
      <c r="K91" s="110" t="s">
        <v>115</v>
      </c>
      <c r="L91" s="107"/>
      <c r="M91" s="56" t="s">
        <v>19</v>
      </c>
      <c r="N91" s="57" t="s">
        <v>45</v>
      </c>
      <c r="O91" s="57" t="s">
        <v>116</v>
      </c>
      <c r="P91" s="57" t="s">
        <v>117</v>
      </c>
      <c r="Q91" s="57" t="s">
        <v>118</v>
      </c>
      <c r="R91" s="57" t="s">
        <v>119</v>
      </c>
      <c r="S91" s="57" t="s">
        <v>120</v>
      </c>
      <c r="T91" s="58" t="s">
        <v>121</v>
      </c>
    </row>
    <row r="92" spans="2:65" s="1" customFormat="1" ht="22.9" customHeight="1">
      <c r="B92" s="32"/>
      <c r="C92" s="61" t="s">
        <v>122</v>
      </c>
      <c r="J92" s="111">
        <f>BK92</f>
        <v>0</v>
      </c>
      <c r="L92" s="32"/>
      <c r="M92" s="59"/>
      <c r="N92" s="50"/>
      <c r="O92" s="50"/>
      <c r="P92" s="112">
        <f>P93+P137+P292</f>
        <v>0</v>
      </c>
      <c r="Q92" s="50"/>
      <c r="R92" s="112">
        <f>R93+R137+R292</f>
        <v>3.10994437</v>
      </c>
      <c r="S92" s="50"/>
      <c r="T92" s="113">
        <f>T93+T137+T292</f>
        <v>25.449309570000004</v>
      </c>
      <c r="AT92" s="17" t="s">
        <v>74</v>
      </c>
      <c r="AU92" s="17" t="s">
        <v>96</v>
      </c>
      <c r="BK92" s="114">
        <f>BK93+BK137+BK292</f>
        <v>0</v>
      </c>
    </row>
    <row r="93" spans="2:65" s="11" customFormat="1" ht="25.9" customHeight="1">
      <c r="B93" s="115"/>
      <c r="D93" s="116" t="s">
        <v>74</v>
      </c>
      <c r="E93" s="117" t="s">
        <v>123</v>
      </c>
      <c r="F93" s="117" t="s">
        <v>124</v>
      </c>
      <c r="I93" s="118"/>
      <c r="J93" s="119">
        <f>BK93</f>
        <v>0</v>
      </c>
      <c r="L93" s="115"/>
      <c r="M93" s="120"/>
      <c r="P93" s="121">
        <f>P94+P110</f>
        <v>0</v>
      </c>
      <c r="R93" s="121">
        <f>R94+R110</f>
        <v>0.13245099999999999</v>
      </c>
      <c r="T93" s="122">
        <f>T94+T110</f>
        <v>0</v>
      </c>
      <c r="AR93" s="116" t="s">
        <v>83</v>
      </c>
      <c r="AT93" s="123" t="s">
        <v>74</v>
      </c>
      <c r="AU93" s="123" t="s">
        <v>75</v>
      </c>
      <c r="AY93" s="116" t="s">
        <v>125</v>
      </c>
      <c r="BK93" s="124">
        <f>BK94+BK110</f>
        <v>0</v>
      </c>
    </row>
    <row r="94" spans="2:65" s="11" customFormat="1" ht="22.9" customHeight="1">
      <c r="B94" s="115"/>
      <c r="D94" s="116" t="s">
        <v>74</v>
      </c>
      <c r="E94" s="125" t="s">
        <v>126</v>
      </c>
      <c r="F94" s="125" t="s">
        <v>127</v>
      </c>
      <c r="I94" s="118"/>
      <c r="J94" s="126">
        <f>BK94</f>
        <v>0</v>
      </c>
      <c r="L94" s="115"/>
      <c r="M94" s="120"/>
      <c r="P94" s="121">
        <f>SUM(P95:P109)</f>
        <v>0</v>
      </c>
      <c r="R94" s="121">
        <f>SUM(R95:R109)</f>
        <v>0</v>
      </c>
      <c r="T94" s="122">
        <f>SUM(T95:T109)</f>
        <v>0</v>
      </c>
      <c r="AR94" s="116" t="s">
        <v>83</v>
      </c>
      <c r="AT94" s="123" t="s">
        <v>74</v>
      </c>
      <c r="AU94" s="123" t="s">
        <v>83</v>
      </c>
      <c r="AY94" s="116" t="s">
        <v>125</v>
      </c>
      <c r="BK94" s="124">
        <f>SUM(BK95:BK109)</f>
        <v>0</v>
      </c>
    </row>
    <row r="95" spans="2:65" s="1" customFormat="1" ht="21.75" customHeight="1">
      <c r="B95" s="32"/>
      <c r="C95" s="127" t="s">
        <v>83</v>
      </c>
      <c r="D95" s="127" t="s">
        <v>128</v>
      </c>
      <c r="E95" s="128" t="s">
        <v>129</v>
      </c>
      <c r="F95" s="129" t="s">
        <v>130</v>
      </c>
      <c r="G95" s="130" t="s">
        <v>131</v>
      </c>
      <c r="H95" s="131">
        <v>3036.8</v>
      </c>
      <c r="I95" s="132"/>
      <c r="J95" s="133">
        <f>ROUND(I95*H95,2)</f>
        <v>0</v>
      </c>
      <c r="K95" s="129" t="s">
        <v>132</v>
      </c>
      <c r="L95" s="32"/>
      <c r="M95" s="134" t="s">
        <v>19</v>
      </c>
      <c r="N95" s="135" t="s">
        <v>46</v>
      </c>
      <c r="P95" s="136">
        <f>O95*H95</f>
        <v>0</v>
      </c>
      <c r="Q95" s="136">
        <v>0</v>
      </c>
      <c r="R95" s="136">
        <f>Q95*H95</f>
        <v>0</v>
      </c>
      <c r="S95" s="136">
        <v>0</v>
      </c>
      <c r="T95" s="137">
        <f>S95*H95</f>
        <v>0</v>
      </c>
      <c r="AR95" s="138" t="s">
        <v>133</v>
      </c>
      <c r="AT95" s="138" t="s">
        <v>128</v>
      </c>
      <c r="AU95" s="138" t="s">
        <v>85</v>
      </c>
      <c r="AY95" s="17" t="s">
        <v>125</v>
      </c>
      <c r="BE95" s="139">
        <f>IF(N95="základní",J95,0)</f>
        <v>0</v>
      </c>
      <c r="BF95" s="139">
        <f>IF(N95="snížená",J95,0)</f>
        <v>0</v>
      </c>
      <c r="BG95" s="139">
        <f>IF(N95="zákl. přenesená",J95,0)</f>
        <v>0</v>
      </c>
      <c r="BH95" s="139">
        <f>IF(N95="sníž. přenesená",J95,0)</f>
        <v>0</v>
      </c>
      <c r="BI95" s="139">
        <f>IF(N95="nulová",J95,0)</f>
        <v>0</v>
      </c>
      <c r="BJ95" s="17" t="s">
        <v>83</v>
      </c>
      <c r="BK95" s="139">
        <f>ROUND(I95*H95,2)</f>
        <v>0</v>
      </c>
      <c r="BL95" s="17" t="s">
        <v>133</v>
      </c>
      <c r="BM95" s="138" t="s">
        <v>85</v>
      </c>
    </row>
    <row r="96" spans="2:65" s="1" customFormat="1" ht="19.5">
      <c r="B96" s="32"/>
      <c r="D96" s="140" t="s">
        <v>134</v>
      </c>
      <c r="F96" s="141" t="s">
        <v>135</v>
      </c>
      <c r="I96" s="142"/>
      <c r="L96" s="32"/>
      <c r="M96" s="143"/>
      <c r="T96" s="53"/>
      <c r="AT96" s="17" t="s">
        <v>134</v>
      </c>
      <c r="AU96" s="17" t="s">
        <v>85</v>
      </c>
    </row>
    <row r="97" spans="2:65" s="1" customFormat="1" ht="11.25">
      <c r="B97" s="32"/>
      <c r="D97" s="144" t="s">
        <v>136</v>
      </c>
      <c r="F97" s="145" t="s">
        <v>137</v>
      </c>
      <c r="I97" s="142"/>
      <c r="L97" s="32"/>
      <c r="M97" s="143"/>
      <c r="T97" s="53"/>
      <c r="AT97" s="17" t="s">
        <v>136</v>
      </c>
      <c r="AU97" s="17" t="s">
        <v>85</v>
      </c>
    </row>
    <row r="98" spans="2:65" s="12" customFormat="1" ht="11.25">
      <c r="B98" s="146"/>
      <c r="D98" s="140" t="s">
        <v>138</v>
      </c>
      <c r="E98" s="147" t="s">
        <v>19</v>
      </c>
      <c r="F98" s="148" t="s">
        <v>139</v>
      </c>
      <c r="H98" s="147" t="s">
        <v>19</v>
      </c>
      <c r="I98" s="149"/>
      <c r="L98" s="146"/>
      <c r="M98" s="150"/>
      <c r="T98" s="151"/>
      <c r="AT98" s="147" t="s">
        <v>138</v>
      </c>
      <c r="AU98" s="147" t="s">
        <v>85</v>
      </c>
      <c r="AV98" s="12" t="s">
        <v>83</v>
      </c>
      <c r="AW98" s="12" t="s">
        <v>36</v>
      </c>
      <c r="AX98" s="12" t="s">
        <v>75</v>
      </c>
      <c r="AY98" s="147" t="s">
        <v>125</v>
      </c>
    </row>
    <row r="99" spans="2:65" s="13" customFormat="1" ht="11.25">
      <c r="B99" s="152"/>
      <c r="D99" s="140" t="s">
        <v>138</v>
      </c>
      <c r="E99" s="153" t="s">
        <v>19</v>
      </c>
      <c r="F99" s="154" t="s">
        <v>444</v>
      </c>
      <c r="H99" s="155">
        <v>3036.8</v>
      </c>
      <c r="I99" s="156"/>
      <c r="L99" s="152"/>
      <c r="M99" s="157"/>
      <c r="T99" s="158"/>
      <c r="AT99" s="153" t="s">
        <v>138</v>
      </c>
      <c r="AU99" s="153" t="s">
        <v>85</v>
      </c>
      <c r="AV99" s="13" t="s">
        <v>85</v>
      </c>
      <c r="AW99" s="13" t="s">
        <v>36</v>
      </c>
      <c r="AX99" s="13" t="s">
        <v>75</v>
      </c>
      <c r="AY99" s="153" t="s">
        <v>125</v>
      </c>
    </row>
    <row r="100" spans="2:65" s="14" customFormat="1" ht="11.25">
      <c r="B100" s="159"/>
      <c r="D100" s="140" t="s">
        <v>138</v>
      </c>
      <c r="E100" s="160" t="s">
        <v>19</v>
      </c>
      <c r="F100" s="161" t="s">
        <v>141</v>
      </c>
      <c r="H100" s="162">
        <v>3036.8</v>
      </c>
      <c r="I100" s="163"/>
      <c r="L100" s="159"/>
      <c r="M100" s="164"/>
      <c r="T100" s="165"/>
      <c r="AT100" s="160" t="s">
        <v>138</v>
      </c>
      <c r="AU100" s="160" t="s">
        <v>85</v>
      </c>
      <c r="AV100" s="14" t="s">
        <v>133</v>
      </c>
      <c r="AW100" s="14" t="s">
        <v>36</v>
      </c>
      <c r="AX100" s="14" t="s">
        <v>83</v>
      </c>
      <c r="AY100" s="160" t="s">
        <v>125</v>
      </c>
    </row>
    <row r="101" spans="2:65" s="1" customFormat="1" ht="24.2" customHeight="1">
      <c r="B101" s="32"/>
      <c r="C101" s="127" t="s">
        <v>85</v>
      </c>
      <c r="D101" s="127" t="s">
        <v>128</v>
      </c>
      <c r="E101" s="128" t="s">
        <v>142</v>
      </c>
      <c r="F101" s="129" t="s">
        <v>143</v>
      </c>
      <c r="G101" s="130" t="s">
        <v>131</v>
      </c>
      <c r="H101" s="131">
        <v>121440</v>
      </c>
      <c r="I101" s="132"/>
      <c r="J101" s="133">
        <f>ROUND(I101*H101,2)</f>
        <v>0</v>
      </c>
      <c r="K101" s="129" t="s">
        <v>132</v>
      </c>
      <c r="L101" s="32"/>
      <c r="M101" s="134" t="s">
        <v>19</v>
      </c>
      <c r="N101" s="135" t="s">
        <v>46</v>
      </c>
      <c r="P101" s="136">
        <f>O101*H101</f>
        <v>0</v>
      </c>
      <c r="Q101" s="136">
        <v>0</v>
      </c>
      <c r="R101" s="136">
        <f>Q101*H101</f>
        <v>0</v>
      </c>
      <c r="S101" s="136">
        <v>0</v>
      </c>
      <c r="T101" s="137">
        <f>S101*H101</f>
        <v>0</v>
      </c>
      <c r="AR101" s="138" t="s">
        <v>133</v>
      </c>
      <c r="AT101" s="138" t="s">
        <v>128</v>
      </c>
      <c r="AU101" s="138" t="s">
        <v>85</v>
      </c>
      <c r="AY101" s="17" t="s">
        <v>125</v>
      </c>
      <c r="BE101" s="139">
        <f>IF(N101="základní",J101,0)</f>
        <v>0</v>
      </c>
      <c r="BF101" s="139">
        <f>IF(N101="snížená",J101,0)</f>
        <v>0</v>
      </c>
      <c r="BG101" s="139">
        <f>IF(N101="zákl. přenesená",J101,0)</f>
        <v>0</v>
      </c>
      <c r="BH101" s="139">
        <f>IF(N101="sníž. přenesená",J101,0)</f>
        <v>0</v>
      </c>
      <c r="BI101" s="139">
        <f>IF(N101="nulová",J101,0)</f>
        <v>0</v>
      </c>
      <c r="BJ101" s="17" t="s">
        <v>83</v>
      </c>
      <c r="BK101" s="139">
        <f>ROUND(I101*H101,2)</f>
        <v>0</v>
      </c>
      <c r="BL101" s="17" t="s">
        <v>133</v>
      </c>
      <c r="BM101" s="138" t="s">
        <v>133</v>
      </c>
    </row>
    <row r="102" spans="2:65" s="1" customFormat="1" ht="19.5">
      <c r="B102" s="32"/>
      <c r="D102" s="140" t="s">
        <v>134</v>
      </c>
      <c r="F102" s="141" t="s">
        <v>144</v>
      </c>
      <c r="I102" s="142"/>
      <c r="L102" s="32"/>
      <c r="M102" s="143"/>
      <c r="T102" s="53"/>
      <c r="AT102" s="17" t="s">
        <v>134</v>
      </c>
      <c r="AU102" s="17" t="s">
        <v>85</v>
      </c>
    </row>
    <row r="103" spans="2:65" s="1" customFormat="1" ht="11.25">
      <c r="B103" s="32"/>
      <c r="D103" s="144" t="s">
        <v>136</v>
      </c>
      <c r="F103" s="145" t="s">
        <v>145</v>
      </c>
      <c r="I103" s="142"/>
      <c r="L103" s="32"/>
      <c r="M103" s="143"/>
      <c r="T103" s="53"/>
      <c r="AT103" s="17" t="s">
        <v>136</v>
      </c>
      <c r="AU103" s="17" t="s">
        <v>85</v>
      </c>
    </row>
    <row r="104" spans="2:65" s="1" customFormat="1" ht="21.75" customHeight="1">
      <c r="B104" s="32"/>
      <c r="C104" s="127" t="s">
        <v>147</v>
      </c>
      <c r="D104" s="127" t="s">
        <v>128</v>
      </c>
      <c r="E104" s="128" t="s">
        <v>148</v>
      </c>
      <c r="F104" s="129" t="s">
        <v>149</v>
      </c>
      <c r="G104" s="130" t="s">
        <v>131</v>
      </c>
      <c r="H104" s="131">
        <v>3036</v>
      </c>
      <c r="I104" s="132"/>
      <c r="J104" s="133">
        <f>ROUND(I104*H104,2)</f>
        <v>0</v>
      </c>
      <c r="K104" s="129" t="s">
        <v>132</v>
      </c>
      <c r="L104" s="32"/>
      <c r="M104" s="134" t="s">
        <v>19</v>
      </c>
      <c r="N104" s="135" t="s">
        <v>46</v>
      </c>
      <c r="P104" s="136">
        <f>O104*H104</f>
        <v>0</v>
      </c>
      <c r="Q104" s="136">
        <v>0</v>
      </c>
      <c r="R104" s="136">
        <f>Q104*H104</f>
        <v>0</v>
      </c>
      <c r="S104" s="136">
        <v>0</v>
      </c>
      <c r="T104" s="137">
        <f>S104*H104</f>
        <v>0</v>
      </c>
      <c r="AR104" s="138" t="s">
        <v>133</v>
      </c>
      <c r="AT104" s="138" t="s">
        <v>128</v>
      </c>
      <c r="AU104" s="138" t="s">
        <v>85</v>
      </c>
      <c r="AY104" s="17" t="s">
        <v>125</v>
      </c>
      <c r="BE104" s="139">
        <f>IF(N104="základní",J104,0)</f>
        <v>0</v>
      </c>
      <c r="BF104" s="139">
        <f>IF(N104="snížená",J104,0)</f>
        <v>0</v>
      </c>
      <c r="BG104" s="139">
        <f>IF(N104="zákl. přenesená",J104,0)</f>
        <v>0</v>
      </c>
      <c r="BH104" s="139">
        <f>IF(N104="sníž. přenesená",J104,0)</f>
        <v>0</v>
      </c>
      <c r="BI104" s="139">
        <f>IF(N104="nulová",J104,0)</f>
        <v>0</v>
      </c>
      <c r="BJ104" s="17" t="s">
        <v>83</v>
      </c>
      <c r="BK104" s="139">
        <f>ROUND(I104*H104,2)</f>
        <v>0</v>
      </c>
      <c r="BL104" s="17" t="s">
        <v>133</v>
      </c>
      <c r="BM104" s="138" t="s">
        <v>150</v>
      </c>
    </row>
    <row r="105" spans="2:65" s="1" customFormat="1" ht="19.5">
      <c r="B105" s="32"/>
      <c r="D105" s="140" t="s">
        <v>134</v>
      </c>
      <c r="F105" s="141" t="s">
        <v>151</v>
      </c>
      <c r="I105" s="142"/>
      <c r="L105" s="32"/>
      <c r="M105" s="143"/>
      <c r="T105" s="53"/>
      <c r="AT105" s="17" t="s">
        <v>134</v>
      </c>
      <c r="AU105" s="17" t="s">
        <v>85</v>
      </c>
    </row>
    <row r="106" spans="2:65" s="1" customFormat="1" ht="11.25">
      <c r="B106" s="32"/>
      <c r="D106" s="144" t="s">
        <v>136</v>
      </c>
      <c r="F106" s="145" t="s">
        <v>152</v>
      </c>
      <c r="I106" s="142"/>
      <c r="L106" s="32"/>
      <c r="M106" s="143"/>
      <c r="T106" s="53"/>
      <c r="AT106" s="17" t="s">
        <v>136</v>
      </c>
      <c r="AU106" s="17" t="s">
        <v>85</v>
      </c>
    </row>
    <row r="107" spans="2:65" s="1" customFormat="1" ht="16.5" customHeight="1">
      <c r="B107" s="32"/>
      <c r="C107" s="127" t="s">
        <v>133</v>
      </c>
      <c r="D107" s="127" t="s">
        <v>128</v>
      </c>
      <c r="E107" s="128" t="s">
        <v>153</v>
      </c>
      <c r="F107" s="129" t="s">
        <v>154</v>
      </c>
      <c r="G107" s="130" t="s">
        <v>131</v>
      </c>
      <c r="H107" s="131">
        <v>3036</v>
      </c>
      <c r="I107" s="132"/>
      <c r="J107" s="133">
        <f>ROUND(I107*H107,2)</f>
        <v>0</v>
      </c>
      <c r="K107" s="129" t="s">
        <v>132</v>
      </c>
      <c r="L107" s="32"/>
      <c r="M107" s="134" t="s">
        <v>19</v>
      </c>
      <c r="N107" s="135" t="s">
        <v>46</v>
      </c>
      <c r="P107" s="136">
        <f>O107*H107</f>
        <v>0</v>
      </c>
      <c r="Q107" s="136">
        <v>0</v>
      </c>
      <c r="R107" s="136">
        <f>Q107*H107</f>
        <v>0</v>
      </c>
      <c r="S107" s="136">
        <v>0</v>
      </c>
      <c r="T107" s="137">
        <f>S107*H107</f>
        <v>0</v>
      </c>
      <c r="AR107" s="138" t="s">
        <v>133</v>
      </c>
      <c r="AT107" s="138" t="s">
        <v>128</v>
      </c>
      <c r="AU107" s="138" t="s">
        <v>85</v>
      </c>
      <c r="AY107" s="17" t="s">
        <v>125</v>
      </c>
      <c r="BE107" s="139">
        <f>IF(N107="základní",J107,0)</f>
        <v>0</v>
      </c>
      <c r="BF107" s="139">
        <f>IF(N107="snížená",J107,0)</f>
        <v>0</v>
      </c>
      <c r="BG107" s="139">
        <f>IF(N107="zákl. přenesená",J107,0)</f>
        <v>0</v>
      </c>
      <c r="BH107" s="139">
        <f>IF(N107="sníž. přenesená",J107,0)</f>
        <v>0</v>
      </c>
      <c r="BI107" s="139">
        <f>IF(N107="nulová",J107,0)</f>
        <v>0</v>
      </c>
      <c r="BJ107" s="17" t="s">
        <v>83</v>
      </c>
      <c r="BK107" s="139">
        <f>ROUND(I107*H107,2)</f>
        <v>0</v>
      </c>
      <c r="BL107" s="17" t="s">
        <v>133</v>
      </c>
      <c r="BM107" s="138" t="s">
        <v>155</v>
      </c>
    </row>
    <row r="108" spans="2:65" s="1" customFormat="1" ht="11.25">
      <c r="B108" s="32"/>
      <c r="D108" s="140" t="s">
        <v>134</v>
      </c>
      <c r="F108" s="141" t="s">
        <v>156</v>
      </c>
      <c r="I108" s="142"/>
      <c r="L108" s="32"/>
      <c r="M108" s="143"/>
      <c r="T108" s="53"/>
      <c r="AT108" s="17" t="s">
        <v>134</v>
      </c>
      <c r="AU108" s="17" t="s">
        <v>85</v>
      </c>
    </row>
    <row r="109" spans="2:65" s="1" customFormat="1" ht="11.25">
      <c r="B109" s="32"/>
      <c r="D109" s="144" t="s">
        <v>136</v>
      </c>
      <c r="F109" s="145" t="s">
        <v>157</v>
      </c>
      <c r="I109" s="142"/>
      <c r="L109" s="32"/>
      <c r="M109" s="143"/>
      <c r="T109" s="53"/>
      <c r="AT109" s="17" t="s">
        <v>136</v>
      </c>
      <c r="AU109" s="17" t="s">
        <v>85</v>
      </c>
    </row>
    <row r="110" spans="2:65" s="11" customFormat="1" ht="22.9" customHeight="1">
      <c r="B110" s="115"/>
      <c r="D110" s="116" t="s">
        <v>74</v>
      </c>
      <c r="E110" s="125" t="s">
        <v>158</v>
      </c>
      <c r="F110" s="125" t="s">
        <v>159</v>
      </c>
      <c r="I110" s="118"/>
      <c r="J110" s="126">
        <f>BK110</f>
        <v>0</v>
      </c>
      <c r="L110" s="115"/>
      <c r="M110" s="120"/>
      <c r="P110" s="121">
        <f>SUM(P111:P136)</f>
        <v>0</v>
      </c>
      <c r="R110" s="121">
        <f>SUM(R111:R136)</f>
        <v>0.13245099999999999</v>
      </c>
      <c r="T110" s="122">
        <f>SUM(T111:T136)</f>
        <v>0</v>
      </c>
      <c r="AR110" s="116" t="s">
        <v>83</v>
      </c>
      <c r="AT110" s="123" t="s">
        <v>74</v>
      </c>
      <c r="AU110" s="123" t="s">
        <v>83</v>
      </c>
      <c r="AY110" s="116" t="s">
        <v>125</v>
      </c>
      <c r="BK110" s="124">
        <f>SUM(BK111:BK136)</f>
        <v>0</v>
      </c>
    </row>
    <row r="111" spans="2:65" s="1" customFormat="1" ht="16.5" customHeight="1">
      <c r="B111" s="32"/>
      <c r="C111" s="127" t="s">
        <v>160</v>
      </c>
      <c r="D111" s="127" t="s">
        <v>128</v>
      </c>
      <c r="E111" s="128" t="s">
        <v>161</v>
      </c>
      <c r="F111" s="129" t="s">
        <v>162</v>
      </c>
      <c r="G111" s="130" t="s">
        <v>163</v>
      </c>
      <c r="H111" s="131">
        <v>24.082000000000001</v>
      </c>
      <c r="I111" s="132"/>
      <c r="J111" s="133">
        <f>ROUND(I111*H111,2)</f>
        <v>0</v>
      </c>
      <c r="K111" s="129" t="s">
        <v>132</v>
      </c>
      <c r="L111" s="32"/>
      <c r="M111" s="134" t="s">
        <v>19</v>
      </c>
      <c r="N111" s="135" t="s">
        <v>46</v>
      </c>
      <c r="P111" s="136">
        <f>O111*H111</f>
        <v>0</v>
      </c>
      <c r="Q111" s="136">
        <v>5.4999999999999997E-3</v>
      </c>
      <c r="R111" s="136">
        <f>Q111*H111</f>
        <v>0.13245099999999999</v>
      </c>
      <c r="S111" s="136">
        <v>0</v>
      </c>
      <c r="T111" s="137">
        <f>S111*H111</f>
        <v>0</v>
      </c>
      <c r="AR111" s="138" t="s">
        <v>133</v>
      </c>
      <c r="AT111" s="138" t="s">
        <v>128</v>
      </c>
      <c r="AU111" s="138" t="s">
        <v>85</v>
      </c>
      <c r="AY111" s="17" t="s">
        <v>125</v>
      </c>
      <c r="BE111" s="139">
        <f>IF(N111="základní",J111,0)</f>
        <v>0</v>
      </c>
      <c r="BF111" s="139">
        <f>IF(N111="snížená",J111,0)</f>
        <v>0</v>
      </c>
      <c r="BG111" s="139">
        <f>IF(N111="zákl. přenesená",J111,0)</f>
        <v>0</v>
      </c>
      <c r="BH111" s="139">
        <f>IF(N111="sníž. přenesená",J111,0)</f>
        <v>0</v>
      </c>
      <c r="BI111" s="139">
        <f>IF(N111="nulová",J111,0)</f>
        <v>0</v>
      </c>
      <c r="BJ111" s="17" t="s">
        <v>83</v>
      </c>
      <c r="BK111" s="139">
        <f>ROUND(I111*H111,2)</f>
        <v>0</v>
      </c>
      <c r="BL111" s="17" t="s">
        <v>133</v>
      </c>
      <c r="BM111" s="138" t="s">
        <v>164</v>
      </c>
    </row>
    <row r="112" spans="2:65" s="1" customFormat="1" ht="11.25">
      <c r="B112" s="32"/>
      <c r="D112" s="140" t="s">
        <v>134</v>
      </c>
      <c r="F112" s="141" t="s">
        <v>165</v>
      </c>
      <c r="I112" s="142"/>
      <c r="L112" s="32"/>
      <c r="M112" s="143"/>
      <c r="T112" s="53"/>
      <c r="AT112" s="17" t="s">
        <v>134</v>
      </c>
      <c r="AU112" s="17" t="s">
        <v>85</v>
      </c>
    </row>
    <row r="113" spans="2:65" s="1" customFormat="1" ht="11.25">
      <c r="B113" s="32"/>
      <c r="D113" s="144" t="s">
        <v>136</v>
      </c>
      <c r="F113" s="145" t="s">
        <v>166</v>
      </c>
      <c r="I113" s="142"/>
      <c r="L113" s="32"/>
      <c r="M113" s="143"/>
      <c r="T113" s="53"/>
      <c r="AT113" s="17" t="s">
        <v>136</v>
      </c>
      <c r="AU113" s="17" t="s">
        <v>85</v>
      </c>
    </row>
    <row r="114" spans="2:65" s="13" customFormat="1" ht="11.25">
      <c r="B114" s="152"/>
      <c r="D114" s="140" t="s">
        <v>138</v>
      </c>
      <c r="E114" s="153" t="s">
        <v>19</v>
      </c>
      <c r="F114" s="154" t="s">
        <v>445</v>
      </c>
      <c r="H114" s="155">
        <v>24.082000000000001</v>
      </c>
      <c r="I114" s="156"/>
      <c r="L114" s="152"/>
      <c r="M114" s="157"/>
      <c r="T114" s="158"/>
      <c r="AT114" s="153" t="s">
        <v>138</v>
      </c>
      <c r="AU114" s="153" t="s">
        <v>85</v>
      </c>
      <c r="AV114" s="13" t="s">
        <v>85</v>
      </c>
      <c r="AW114" s="13" t="s">
        <v>36</v>
      </c>
      <c r="AX114" s="13" t="s">
        <v>75</v>
      </c>
      <c r="AY114" s="153" t="s">
        <v>125</v>
      </c>
    </row>
    <row r="115" spans="2:65" s="14" customFormat="1" ht="11.25">
      <c r="B115" s="159"/>
      <c r="D115" s="140" t="s">
        <v>138</v>
      </c>
      <c r="E115" s="160" t="s">
        <v>19</v>
      </c>
      <c r="F115" s="161" t="s">
        <v>141</v>
      </c>
      <c r="H115" s="162">
        <v>24.082000000000001</v>
      </c>
      <c r="I115" s="163"/>
      <c r="L115" s="159"/>
      <c r="M115" s="164"/>
      <c r="T115" s="165"/>
      <c r="AT115" s="160" t="s">
        <v>138</v>
      </c>
      <c r="AU115" s="160" t="s">
        <v>85</v>
      </c>
      <c r="AV115" s="14" t="s">
        <v>133</v>
      </c>
      <c r="AW115" s="14" t="s">
        <v>36</v>
      </c>
      <c r="AX115" s="14" t="s">
        <v>83</v>
      </c>
      <c r="AY115" s="160" t="s">
        <v>125</v>
      </c>
    </row>
    <row r="116" spans="2:65" s="1" customFormat="1" ht="16.5" customHeight="1">
      <c r="B116" s="32"/>
      <c r="C116" s="127" t="s">
        <v>150</v>
      </c>
      <c r="D116" s="127" t="s">
        <v>128</v>
      </c>
      <c r="E116" s="128" t="s">
        <v>168</v>
      </c>
      <c r="F116" s="129" t="s">
        <v>169</v>
      </c>
      <c r="G116" s="130" t="s">
        <v>163</v>
      </c>
      <c r="H116" s="131">
        <v>25.277999999999999</v>
      </c>
      <c r="I116" s="132"/>
      <c r="J116" s="133">
        <f>ROUND(I116*H116,2)</f>
        <v>0</v>
      </c>
      <c r="K116" s="129" t="s">
        <v>132</v>
      </c>
      <c r="L116" s="32"/>
      <c r="M116" s="134" t="s">
        <v>19</v>
      </c>
      <c r="N116" s="135" t="s">
        <v>46</v>
      </c>
      <c r="P116" s="136">
        <f>O116*H116</f>
        <v>0</v>
      </c>
      <c r="Q116" s="136">
        <v>0</v>
      </c>
      <c r="R116" s="136">
        <f>Q116*H116</f>
        <v>0</v>
      </c>
      <c r="S116" s="136">
        <v>0</v>
      </c>
      <c r="T116" s="137">
        <f>S116*H116</f>
        <v>0</v>
      </c>
      <c r="AR116" s="138" t="s">
        <v>133</v>
      </c>
      <c r="AT116" s="138" t="s">
        <v>128</v>
      </c>
      <c r="AU116" s="138" t="s">
        <v>85</v>
      </c>
      <c r="AY116" s="17" t="s">
        <v>125</v>
      </c>
      <c r="BE116" s="139">
        <f>IF(N116="základní",J116,0)</f>
        <v>0</v>
      </c>
      <c r="BF116" s="139">
        <f>IF(N116="snížená",J116,0)</f>
        <v>0</v>
      </c>
      <c r="BG116" s="139">
        <f>IF(N116="zákl. přenesená",J116,0)</f>
        <v>0</v>
      </c>
      <c r="BH116" s="139">
        <f>IF(N116="sníž. přenesená",J116,0)</f>
        <v>0</v>
      </c>
      <c r="BI116" s="139">
        <f>IF(N116="nulová",J116,0)</f>
        <v>0</v>
      </c>
      <c r="BJ116" s="17" t="s">
        <v>83</v>
      </c>
      <c r="BK116" s="139">
        <f>ROUND(I116*H116,2)</f>
        <v>0</v>
      </c>
      <c r="BL116" s="17" t="s">
        <v>133</v>
      </c>
      <c r="BM116" s="138" t="s">
        <v>8</v>
      </c>
    </row>
    <row r="117" spans="2:65" s="1" customFormat="1" ht="11.25">
      <c r="B117" s="32"/>
      <c r="D117" s="140" t="s">
        <v>134</v>
      </c>
      <c r="F117" s="141" t="s">
        <v>170</v>
      </c>
      <c r="I117" s="142"/>
      <c r="L117" s="32"/>
      <c r="M117" s="143"/>
      <c r="T117" s="53"/>
      <c r="AT117" s="17" t="s">
        <v>134</v>
      </c>
      <c r="AU117" s="17" t="s">
        <v>85</v>
      </c>
    </row>
    <row r="118" spans="2:65" s="1" customFormat="1" ht="11.25">
      <c r="B118" s="32"/>
      <c r="D118" s="144" t="s">
        <v>136</v>
      </c>
      <c r="F118" s="145" t="s">
        <v>171</v>
      </c>
      <c r="I118" s="142"/>
      <c r="L118" s="32"/>
      <c r="M118" s="143"/>
      <c r="T118" s="53"/>
      <c r="AT118" s="17" t="s">
        <v>136</v>
      </c>
      <c r="AU118" s="17" t="s">
        <v>85</v>
      </c>
    </row>
    <row r="119" spans="2:65" s="1" customFormat="1" ht="16.5" customHeight="1">
      <c r="B119" s="32"/>
      <c r="C119" s="127" t="s">
        <v>172</v>
      </c>
      <c r="D119" s="127" t="s">
        <v>128</v>
      </c>
      <c r="E119" s="128" t="s">
        <v>173</v>
      </c>
      <c r="F119" s="129" t="s">
        <v>174</v>
      </c>
      <c r="G119" s="130" t="s">
        <v>163</v>
      </c>
      <c r="H119" s="131">
        <v>25.277999999999999</v>
      </c>
      <c r="I119" s="132"/>
      <c r="J119" s="133">
        <f>ROUND(I119*H119,2)</f>
        <v>0</v>
      </c>
      <c r="K119" s="129" t="s">
        <v>132</v>
      </c>
      <c r="L119" s="32"/>
      <c r="M119" s="134" t="s">
        <v>19</v>
      </c>
      <c r="N119" s="135" t="s">
        <v>46</v>
      </c>
      <c r="P119" s="136">
        <f>O119*H119</f>
        <v>0</v>
      </c>
      <c r="Q119" s="136">
        <v>0</v>
      </c>
      <c r="R119" s="136">
        <f>Q119*H119</f>
        <v>0</v>
      </c>
      <c r="S119" s="136">
        <v>0</v>
      </c>
      <c r="T119" s="137">
        <f>S119*H119</f>
        <v>0</v>
      </c>
      <c r="AR119" s="138" t="s">
        <v>133</v>
      </c>
      <c r="AT119" s="138" t="s">
        <v>128</v>
      </c>
      <c r="AU119" s="138" t="s">
        <v>85</v>
      </c>
      <c r="AY119" s="17" t="s">
        <v>125</v>
      </c>
      <c r="BE119" s="139">
        <f>IF(N119="základní",J119,0)</f>
        <v>0</v>
      </c>
      <c r="BF119" s="139">
        <f>IF(N119="snížená",J119,0)</f>
        <v>0</v>
      </c>
      <c r="BG119" s="139">
        <f>IF(N119="zákl. přenesená",J119,0)</f>
        <v>0</v>
      </c>
      <c r="BH119" s="139">
        <f>IF(N119="sníž. přenesená",J119,0)</f>
        <v>0</v>
      </c>
      <c r="BI119" s="139">
        <f>IF(N119="nulová",J119,0)</f>
        <v>0</v>
      </c>
      <c r="BJ119" s="17" t="s">
        <v>83</v>
      </c>
      <c r="BK119" s="139">
        <f>ROUND(I119*H119,2)</f>
        <v>0</v>
      </c>
      <c r="BL119" s="17" t="s">
        <v>133</v>
      </c>
      <c r="BM119" s="138" t="s">
        <v>175</v>
      </c>
    </row>
    <row r="120" spans="2:65" s="1" customFormat="1" ht="11.25">
      <c r="B120" s="32"/>
      <c r="D120" s="140" t="s">
        <v>134</v>
      </c>
      <c r="F120" s="141" t="s">
        <v>176</v>
      </c>
      <c r="I120" s="142"/>
      <c r="L120" s="32"/>
      <c r="M120" s="143"/>
      <c r="T120" s="53"/>
      <c r="AT120" s="17" t="s">
        <v>134</v>
      </c>
      <c r="AU120" s="17" t="s">
        <v>85</v>
      </c>
    </row>
    <row r="121" spans="2:65" s="1" customFormat="1" ht="11.25">
      <c r="B121" s="32"/>
      <c r="D121" s="144" t="s">
        <v>136</v>
      </c>
      <c r="F121" s="145" t="s">
        <v>177</v>
      </c>
      <c r="I121" s="142"/>
      <c r="L121" s="32"/>
      <c r="M121" s="143"/>
      <c r="T121" s="53"/>
      <c r="AT121" s="17" t="s">
        <v>136</v>
      </c>
      <c r="AU121" s="17" t="s">
        <v>85</v>
      </c>
    </row>
    <row r="122" spans="2:65" s="1" customFormat="1" ht="16.5" customHeight="1">
      <c r="B122" s="32"/>
      <c r="C122" s="127" t="s">
        <v>155</v>
      </c>
      <c r="D122" s="127" t="s">
        <v>128</v>
      </c>
      <c r="E122" s="128" t="s">
        <v>178</v>
      </c>
      <c r="F122" s="129" t="s">
        <v>179</v>
      </c>
      <c r="G122" s="130" t="s">
        <v>163</v>
      </c>
      <c r="H122" s="131">
        <v>631.95000000000005</v>
      </c>
      <c r="I122" s="132"/>
      <c r="J122" s="133">
        <f>ROUND(I122*H122,2)</f>
        <v>0</v>
      </c>
      <c r="K122" s="129" t="s">
        <v>132</v>
      </c>
      <c r="L122" s="32"/>
      <c r="M122" s="134" t="s">
        <v>19</v>
      </c>
      <c r="N122" s="135" t="s">
        <v>46</v>
      </c>
      <c r="P122" s="136">
        <f>O122*H122</f>
        <v>0</v>
      </c>
      <c r="Q122" s="136">
        <v>0</v>
      </c>
      <c r="R122" s="136">
        <f>Q122*H122</f>
        <v>0</v>
      </c>
      <c r="S122" s="136">
        <v>0</v>
      </c>
      <c r="T122" s="137">
        <f>S122*H122</f>
        <v>0</v>
      </c>
      <c r="AR122" s="138" t="s">
        <v>133</v>
      </c>
      <c r="AT122" s="138" t="s">
        <v>128</v>
      </c>
      <c r="AU122" s="138" t="s">
        <v>85</v>
      </c>
      <c r="AY122" s="17" t="s">
        <v>125</v>
      </c>
      <c r="BE122" s="139">
        <f>IF(N122="základní",J122,0)</f>
        <v>0</v>
      </c>
      <c r="BF122" s="139">
        <f>IF(N122="snížená",J122,0)</f>
        <v>0</v>
      </c>
      <c r="BG122" s="139">
        <f>IF(N122="zákl. přenesená",J122,0)</f>
        <v>0</v>
      </c>
      <c r="BH122" s="139">
        <f>IF(N122="sníž. přenesená",J122,0)</f>
        <v>0</v>
      </c>
      <c r="BI122" s="139">
        <f>IF(N122="nulová",J122,0)</f>
        <v>0</v>
      </c>
      <c r="BJ122" s="17" t="s">
        <v>83</v>
      </c>
      <c r="BK122" s="139">
        <f>ROUND(I122*H122,2)</f>
        <v>0</v>
      </c>
      <c r="BL122" s="17" t="s">
        <v>133</v>
      </c>
      <c r="BM122" s="138" t="s">
        <v>180</v>
      </c>
    </row>
    <row r="123" spans="2:65" s="1" customFormat="1" ht="19.5">
      <c r="B123" s="32"/>
      <c r="D123" s="140" t="s">
        <v>134</v>
      </c>
      <c r="F123" s="141" t="s">
        <v>181</v>
      </c>
      <c r="I123" s="142"/>
      <c r="L123" s="32"/>
      <c r="M123" s="143"/>
      <c r="T123" s="53"/>
      <c r="AT123" s="17" t="s">
        <v>134</v>
      </c>
      <c r="AU123" s="17" t="s">
        <v>85</v>
      </c>
    </row>
    <row r="124" spans="2:65" s="1" customFormat="1" ht="11.25">
      <c r="B124" s="32"/>
      <c r="D124" s="144" t="s">
        <v>136</v>
      </c>
      <c r="F124" s="145" t="s">
        <v>182</v>
      </c>
      <c r="I124" s="142"/>
      <c r="L124" s="32"/>
      <c r="M124" s="143"/>
      <c r="T124" s="53"/>
      <c r="AT124" s="17" t="s">
        <v>136</v>
      </c>
      <c r="AU124" s="17" t="s">
        <v>85</v>
      </c>
    </row>
    <row r="125" spans="2:65" s="13" customFormat="1" ht="11.25">
      <c r="B125" s="152"/>
      <c r="D125" s="140" t="s">
        <v>138</v>
      </c>
      <c r="E125" s="153" t="s">
        <v>19</v>
      </c>
      <c r="F125" s="154" t="s">
        <v>446</v>
      </c>
      <c r="H125" s="155">
        <v>631.95000000000005</v>
      </c>
      <c r="I125" s="156"/>
      <c r="L125" s="152"/>
      <c r="M125" s="157"/>
      <c r="T125" s="158"/>
      <c r="AT125" s="153" t="s">
        <v>138</v>
      </c>
      <c r="AU125" s="153" t="s">
        <v>85</v>
      </c>
      <c r="AV125" s="13" t="s">
        <v>85</v>
      </c>
      <c r="AW125" s="13" t="s">
        <v>36</v>
      </c>
      <c r="AX125" s="13" t="s">
        <v>75</v>
      </c>
      <c r="AY125" s="153" t="s">
        <v>125</v>
      </c>
    </row>
    <row r="126" spans="2:65" s="14" customFormat="1" ht="11.25">
      <c r="B126" s="159"/>
      <c r="D126" s="140" t="s">
        <v>138</v>
      </c>
      <c r="E126" s="160" t="s">
        <v>19</v>
      </c>
      <c r="F126" s="161" t="s">
        <v>141</v>
      </c>
      <c r="H126" s="162">
        <v>631.95000000000005</v>
      </c>
      <c r="I126" s="163"/>
      <c r="L126" s="159"/>
      <c r="M126" s="164"/>
      <c r="T126" s="165"/>
      <c r="AT126" s="160" t="s">
        <v>138</v>
      </c>
      <c r="AU126" s="160" t="s">
        <v>85</v>
      </c>
      <c r="AV126" s="14" t="s">
        <v>133</v>
      </c>
      <c r="AW126" s="14" t="s">
        <v>36</v>
      </c>
      <c r="AX126" s="14" t="s">
        <v>83</v>
      </c>
      <c r="AY126" s="160" t="s">
        <v>125</v>
      </c>
    </row>
    <row r="127" spans="2:65" s="1" customFormat="1" ht="21.75" customHeight="1">
      <c r="B127" s="32"/>
      <c r="C127" s="127" t="s">
        <v>126</v>
      </c>
      <c r="D127" s="127" t="s">
        <v>128</v>
      </c>
      <c r="E127" s="128" t="s">
        <v>184</v>
      </c>
      <c r="F127" s="129" t="s">
        <v>185</v>
      </c>
      <c r="G127" s="130" t="s">
        <v>163</v>
      </c>
      <c r="H127" s="131">
        <v>1.196</v>
      </c>
      <c r="I127" s="132"/>
      <c r="J127" s="133">
        <f>ROUND(I127*H127,2)</f>
        <v>0</v>
      </c>
      <c r="K127" s="129" t="s">
        <v>132</v>
      </c>
      <c r="L127" s="32"/>
      <c r="M127" s="134" t="s">
        <v>19</v>
      </c>
      <c r="N127" s="135" t="s">
        <v>46</v>
      </c>
      <c r="P127" s="136">
        <f>O127*H127</f>
        <v>0</v>
      </c>
      <c r="Q127" s="136">
        <v>0</v>
      </c>
      <c r="R127" s="136">
        <f>Q127*H127</f>
        <v>0</v>
      </c>
      <c r="S127" s="136">
        <v>0</v>
      </c>
      <c r="T127" s="137">
        <f>S127*H127</f>
        <v>0</v>
      </c>
      <c r="AR127" s="138" t="s">
        <v>133</v>
      </c>
      <c r="AT127" s="138" t="s">
        <v>128</v>
      </c>
      <c r="AU127" s="138" t="s">
        <v>85</v>
      </c>
      <c r="AY127" s="17" t="s">
        <v>125</v>
      </c>
      <c r="BE127" s="139">
        <f>IF(N127="základní",J127,0)</f>
        <v>0</v>
      </c>
      <c r="BF127" s="139">
        <f>IF(N127="snížená",J127,0)</f>
        <v>0</v>
      </c>
      <c r="BG127" s="139">
        <f>IF(N127="zákl. přenesená",J127,0)</f>
        <v>0</v>
      </c>
      <c r="BH127" s="139">
        <f>IF(N127="sníž. přenesená",J127,0)</f>
        <v>0</v>
      </c>
      <c r="BI127" s="139">
        <f>IF(N127="nulová",J127,0)</f>
        <v>0</v>
      </c>
      <c r="BJ127" s="17" t="s">
        <v>83</v>
      </c>
      <c r="BK127" s="139">
        <f>ROUND(I127*H127,2)</f>
        <v>0</v>
      </c>
      <c r="BL127" s="17" t="s">
        <v>133</v>
      </c>
      <c r="BM127" s="138" t="s">
        <v>186</v>
      </c>
    </row>
    <row r="128" spans="2:65" s="1" customFormat="1" ht="19.5">
      <c r="B128" s="32"/>
      <c r="D128" s="140" t="s">
        <v>134</v>
      </c>
      <c r="F128" s="141" t="s">
        <v>187</v>
      </c>
      <c r="I128" s="142"/>
      <c r="L128" s="32"/>
      <c r="M128" s="143"/>
      <c r="T128" s="53"/>
      <c r="AT128" s="17" t="s">
        <v>134</v>
      </c>
      <c r="AU128" s="17" t="s">
        <v>85</v>
      </c>
    </row>
    <row r="129" spans="2:65" s="1" customFormat="1" ht="11.25">
      <c r="B129" s="32"/>
      <c r="D129" s="144" t="s">
        <v>136</v>
      </c>
      <c r="F129" s="145" t="s">
        <v>188</v>
      </c>
      <c r="I129" s="142"/>
      <c r="L129" s="32"/>
      <c r="M129" s="143"/>
      <c r="T129" s="53"/>
      <c r="AT129" s="17" t="s">
        <v>136</v>
      </c>
      <c r="AU129" s="17" t="s">
        <v>85</v>
      </c>
    </row>
    <row r="130" spans="2:65" s="13" customFormat="1" ht="11.25">
      <c r="B130" s="152"/>
      <c r="D130" s="140" t="s">
        <v>138</v>
      </c>
      <c r="E130" s="153" t="s">
        <v>19</v>
      </c>
      <c r="F130" s="154" t="s">
        <v>447</v>
      </c>
      <c r="H130" s="155">
        <v>1.196</v>
      </c>
      <c r="I130" s="156"/>
      <c r="L130" s="152"/>
      <c r="M130" s="157"/>
      <c r="T130" s="158"/>
      <c r="AT130" s="153" t="s">
        <v>138</v>
      </c>
      <c r="AU130" s="153" t="s">
        <v>85</v>
      </c>
      <c r="AV130" s="13" t="s">
        <v>85</v>
      </c>
      <c r="AW130" s="13" t="s">
        <v>36</v>
      </c>
      <c r="AX130" s="13" t="s">
        <v>75</v>
      </c>
      <c r="AY130" s="153" t="s">
        <v>125</v>
      </c>
    </row>
    <row r="131" spans="2:65" s="14" customFormat="1" ht="11.25">
      <c r="B131" s="159"/>
      <c r="D131" s="140" t="s">
        <v>138</v>
      </c>
      <c r="E131" s="160" t="s">
        <v>19</v>
      </c>
      <c r="F131" s="161" t="s">
        <v>141</v>
      </c>
      <c r="H131" s="162">
        <v>1.196</v>
      </c>
      <c r="I131" s="163"/>
      <c r="L131" s="159"/>
      <c r="M131" s="164"/>
      <c r="T131" s="165"/>
      <c r="AT131" s="160" t="s">
        <v>138</v>
      </c>
      <c r="AU131" s="160" t="s">
        <v>85</v>
      </c>
      <c r="AV131" s="14" t="s">
        <v>133</v>
      </c>
      <c r="AW131" s="14" t="s">
        <v>36</v>
      </c>
      <c r="AX131" s="14" t="s">
        <v>83</v>
      </c>
      <c r="AY131" s="160" t="s">
        <v>125</v>
      </c>
    </row>
    <row r="132" spans="2:65" s="1" customFormat="1" ht="21.75" customHeight="1">
      <c r="B132" s="32"/>
      <c r="C132" s="127" t="s">
        <v>164</v>
      </c>
      <c r="D132" s="127" t="s">
        <v>128</v>
      </c>
      <c r="E132" s="128" t="s">
        <v>190</v>
      </c>
      <c r="F132" s="129" t="s">
        <v>191</v>
      </c>
      <c r="G132" s="130" t="s">
        <v>163</v>
      </c>
      <c r="H132" s="131">
        <v>24.082000000000001</v>
      </c>
      <c r="I132" s="132"/>
      <c r="J132" s="133">
        <f>ROUND(I132*H132,2)</f>
        <v>0</v>
      </c>
      <c r="K132" s="129" t="s">
        <v>132</v>
      </c>
      <c r="L132" s="32"/>
      <c r="M132" s="134" t="s">
        <v>19</v>
      </c>
      <c r="N132" s="135" t="s">
        <v>46</v>
      </c>
      <c r="P132" s="136">
        <f>O132*H132</f>
        <v>0</v>
      </c>
      <c r="Q132" s="136">
        <v>0</v>
      </c>
      <c r="R132" s="136">
        <f>Q132*H132</f>
        <v>0</v>
      </c>
      <c r="S132" s="136">
        <v>0</v>
      </c>
      <c r="T132" s="137">
        <f>S132*H132</f>
        <v>0</v>
      </c>
      <c r="AR132" s="138" t="s">
        <v>133</v>
      </c>
      <c r="AT132" s="138" t="s">
        <v>128</v>
      </c>
      <c r="AU132" s="138" t="s">
        <v>85</v>
      </c>
      <c r="AY132" s="17" t="s">
        <v>125</v>
      </c>
      <c r="BE132" s="139">
        <f>IF(N132="základní",J132,0)</f>
        <v>0</v>
      </c>
      <c r="BF132" s="139">
        <f>IF(N132="snížená",J132,0)</f>
        <v>0</v>
      </c>
      <c r="BG132" s="139">
        <f>IF(N132="zákl. přenesená",J132,0)</f>
        <v>0</v>
      </c>
      <c r="BH132" s="139">
        <f>IF(N132="sníž. přenesená",J132,0)</f>
        <v>0</v>
      </c>
      <c r="BI132" s="139">
        <f>IF(N132="nulová",J132,0)</f>
        <v>0</v>
      </c>
      <c r="BJ132" s="17" t="s">
        <v>83</v>
      </c>
      <c r="BK132" s="139">
        <f>ROUND(I132*H132,2)</f>
        <v>0</v>
      </c>
      <c r="BL132" s="17" t="s">
        <v>133</v>
      </c>
      <c r="BM132" s="138" t="s">
        <v>192</v>
      </c>
    </row>
    <row r="133" spans="2:65" s="1" customFormat="1" ht="19.5">
      <c r="B133" s="32"/>
      <c r="D133" s="140" t="s">
        <v>134</v>
      </c>
      <c r="F133" s="141" t="s">
        <v>193</v>
      </c>
      <c r="I133" s="142"/>
      <c r="L133" s="32"/>
      <c r="M133" s="143"/>
      <c r="T133" s="53"/>
      <c r="AT133" s="17" t="s">
        <v>134</v>
      </c>
      <c r="AU133" s="17" t="s">
        <v>85</v>
      </c>
    </row>
    <row r="134" spans="2:65" s="1" customFormat="1" ht="11.25">
      <c r="B134" s="32"/>
      <c r="D134" s="144" t="s">
        <v>136</v>
      </c>
      <c r="F134" s="145" t="s">
        <v>194</v>
      </c>
      <c r="I134" s="142"/>
      <c r="L134" s="32"/>
      <c r="M134" s="143"/>
      <c r="T134" s="53"/>
      <c r="AT134" s="17" t="s">
        <v>136</v>
      </c>
      <c r="AU134" s="17" t="s">
        <v>85</v>
      </c>
    </row>
    <row r="135" spans="2:65" s="13" customFormat="1" ht="11.25">
      <c r="B135" s="152"/>
      <c r="D135" s="140" t="s">
        <v>138</v>
      </c>
      <c r="E135" s="153" t="s">
        <v>19</v>
      </c>
      <c r="F135" s="154" t="s">
        <v>445</v>
      </c>
      <c r="H135" s="155">
        <v>24.082000000000001</v>
      </c>
      <c r="I135" s="156"/>
      <c r="L135" s="152"/>
      <c r="M135" s="157"/>
      <c r="T135" s="158"/>
      <c r="AT135" s="153" t="s">
        <v>138</v>
      </c>
      <c r="AU135" s="153" t="s">
        <v>85</v>
      </c>
      <c r="AV135" s="13" t="s">
        <v>85</v>
      </c>
      <c r="AW135" s="13" t="s">
        <v>36</v>
      </c>
      <c r="AX135" s="13" t="s">
        <v>75</v>
      </c>
      <c r="AY135" s="153" t="s">
        <v>125</v>
      </c>
    </row>
    <row r="136" spans="2:65" s="14" customFormat="1" ht="11.25">
      <c r="B136" s="159"/>
      <c r="D136" s="140" t="s">
        <v>138</v>
      </c>
      <c r="E136" s="160" t="s">
        <v>19</v>
      </c>
      <c r="F136" s="161" t="s">
        <v>141</v>
      </c>
      <c r="H136" s="162">
        <v>24.082000000000001</v>
      </c>
      <c r="I136" s="163"/>
      <c r="L136" s="159"/>
      <c r="M136" s="164"/>
      <c r="T136" s="165"/>
      <c r="AT136" s="160" t="s">
        <v>138</v>
      </c>
      <c r="AU136" s="160" t="s">
        <v>85</v>
      </c>
      <c r="AV136" s="14" t="s">
        <v>133</v>
      </c>
      <c r="AW136" s="14" t="s">
        <v>36</v>
      </c>
      <c r="AX136" s="14" t="s">
        <v>83</v>
      </c>
      <c r="AY136" s="160" t="s">
        <v>125</v>
      </c>
    </row>
    <row r="137" spans="2:65" s="11" customFormat="1" ht="25.9" customHeight="1">
      <c r="B137" s="115"/>
      <c r="D137" s="116" t="s">
        <v>74</v>
      </c>
      <c r="E137" s="117" t="s">
        <v>195</v>
      </c>
      <c r="F137" s="117" t="s">
        <v>196</v>
      </c>
      <c r="I137" s="118"/>
      <c r="J137" s="119">
        <f>BK137</f>
        <v>0</v>
      </c>
      <c r="L137" s="115"/>
      <c r="M137" s="120"/>
      <c r="P137" s="121">
        <f>P138+P145+P163+P169+P251+P271</f>
        <v>0</v>
      </c>
      <c r="R137" s="121">
        <f>R138+R145+R163+R169+R251+R271</f>
        <v>2.9774933699999999</v>
      </c>
      <c r="T137" s="122">
        <f>T138+T145+T163+T169+T251+T271</f>
        <v>25.449309570000004</v>
      </c>
      <c r="AR137" s="116" t="s">
        <v>85</v>
      </c>
      <c r="AT137" s="123" t="s">
        <v>74</v>
      </c>
      <c r="AU137" s="123" t="s">
        <v>75</v>
      </c>
      <c r="AY137" s="116" t="s">
        <v>125</v>
      </c>
      <c r="BK137" s="124">
        <f>BK138+BK145+BK163+BK169+BK251+BK271</f>
        <v>0</v>
      </c>
    </row>
    <row r="138" spans="2:65" s="11" customFormat="1" ht="22.9" customHeight="1">
      <c r="B138" s="115"/>
      <c r="D138" s="116" t="s">
        <v>74</v>
      </c>
      <c r="E138" s="125" t="s">
        <v>197</v>
      </c>
      <c r="F138" s="125" t="s">
        <v>198</v>
      </c>
      <c r="I138" s="118"/>
      <c r="J138" s="126">
        <f>BK138</f>
        <v>0</v>
      </c>
      <c r="L138" s="115"/>
      <c r="M138" s="120"/>
      <c r="P138" s="121">
        <f>SUM(P139:P144)</f>
        <v>0</v>
      </c>
      <c r="R138" s="121">
        <f>SUM(R139:R144)</f>
        <v>6.96E-3</v>
      </c>
      <c r="T138" s="122">
        <f>SUM(T139:T144)</f>
        <v>0</v>
      </c>
      <c r="AR138" s="116" t="s">
        <v>85</v>
      </c>
      <c r="AT138" s="123" t="s">
        <v>74</v>
      </c>
      <c r="AU138" s="123" t="s">
        <v>83</v>
      </c>
      <c r="AY138" s="116" t="s">
        <v>125</v>
      </c>
      <c r="BK138" s="124">
        <f>SUM(BK139:BK144)</f>
        <v>0</v>
      </c>
    </row>
    <row r="139" spans="2:65" s="1" customFormat="1" ht="16.5" customHeight="1">
      <c r="B139" s="32"/>
      <c r="C139" s="127" t="s">
        <v>199</v>
      </c>
      <c r="D139" s="127" t="s">
        <v>128</v>
      </c>
      <c r="E139" s="128" t="s">
        <v>200</v>
      </c>
      <c r="F139" s="129" t="s">
        <v>201</v>
      </c>
      <c r="G139" s="130" t="s">
        <v>202</v>
      </c>
      <c r="H139" s="131">
        <v>24</v>
      </c>
      <c r="I139" s="132"/>
      <c r="J139" s="133">
        <f>ROUND(I139*H139,2)</f>
        <v>0</v>
      </c>
      <c r="K139" s="129" t="s">
        <v>132</v>
      </c>
      <c r="L139" s="32"/>
      <c r="M139" s="134" t="s">
        <v>19</v>
      </c>
      <c r="N139" s="135" t="s">
        <v>46</v>
      </c>
      <c r="P139" s="136">
        <f>O139*H139</f>
        <v>0</v>
      </c>
      <c r="Q139" s="136">
        <v>2.9E-4</v>
      </c>
      <c r="R139" s="136">
        <f>Q139*H139</f>
        <v>6.96E-3</v>
      </c>
      <c r="S139" s="136">
        <v>0</v>
      </c>
      <c r="T139" s="137">
        <f>S139*H139</f>
        <v>0</v>
      </c>
      <c r="AR139" s="138" t="s">
        <v>180</v>
      </c>
      <c r="AT139" s="138" t="s">
        <v>128</v>
      </c>
      <c r="AU139" s="138" t="s">
        <v>85</v>
      </c>
      <c r="AY139" s="17" t="s">
        <v>125</v>
      </c>
      <c r="BE139" s="139">
        <f>IF(N139="základní",J139,0)</f>
        <v>0</v>
      </c>
      <c r="BF139" s="139">
        <f>IF(N139="snížená",J139,0)</f>
        <v>0</v>
      </c>
      <c r="BG139" s="139">
        <f>IF(N139="zákl. přenesená",J139,0)</f>
        <v>0</v>
      </c>
      <c r="BH139" s="139">
        <f>IF(N139="sníž. přenesená",J139,0)</f>
        <v>0</v>
      </c>
      <c r="BI139" s="139">
        <f>IF(N139="nulová",J139,0)</f>
        <v>0</v>
      </c>
      <c r="BJ139" s="17" t="s">
        <v>83</v>
      </c>
      <c r="BK139" s="139">
        <f>ROUND(I139*H139,2)</f>
        <v>0</v>
      </c>
      <c r="BL139" s="17" t="s">
        <v>180</v>
      </c>
      <c r="BM139" s="138" t="s">
        <v>203</v>
      </c>
    </row>
    <row r="140" spans="2:65" s="1" customFormat="1" ht="11.25">
      <c r="B140" s="32"/>
      <c r="D140" s="140" t="s">
        <v>134</v>
      </c>
      <c r="F140" s="141" t="s">
        <v>204</v>
      </c>
      <c r="I140" s="142"/>
      <c r="L140" s="32"/>
      <c r="M140" s="143"/>
      <c r="T140" s="53"/>
      <c r="AT140" s="17" t="s">
        <v>134</v>
      </c>
      <c r="AU140" s="17" t="s">
        <v>85</v>
      </c>
    </row>
    <row r="141" spans="2:65" s="1" customFormat="1" ht="11.25">
      <c r="B141" s="32"/>
      <c r="D141" s="144" t="s">
        <v>136</v>
      </c>
      <c r="F141" s="145" t="s">
        <v>205</v>
      </c>
      <c r="I141" s="142"/>
      <c r="L141" s="32"/>
      <c r="M141" s="143"/>
      <c r="T141" s="53"/>
      <c r="AT141" s="17" t="s">
        <v>136</v>
      </c>
      <c r="AU141" s="17" t="s">
        <v>85</v>
      </c>
    </row>
    <row r="142" spans="2:65" s="12" customFormat="1" ht="11.25">
      <c r="B142" s="146"/>
      <c r="D142" s="140" t="s">
        <v>138</v>
      </c>
      <c r="E142" s="147" t="s">
        <v>19</v>
      </c>
      <c r="F142" s="148" t="s">
        <v>448</v>
      </c>
      <c r="H142" s="147" t="s">
        <v>19</v>
      </c>
      <c r="I142" s="149"/>
      <c r="L142" s="146"/>
      <c r="M142" s="150"/>
      <c r="T142" s="151"/>
      <c r="AT142" s="147" t="s">
        <v>138</v>
      </c>
      <c r="AU142" s="147" t="s">
        <v>85</v>
      </c>
      <c r="AV142" s="12" t="s">
        <v>83</v>
      </c>
      <c r="AW142" s="12" t="s">
        <v>36</v>
      </c>
      <c r="AX142" s="12" t="s">
        <v>75</v>
      </c>
      <c r="AY142" s="147" t="s">
        <v>125</v>
      </c>
    </row>
    <row r="143" spans="2:65" s="13" customFormat="1" ht="11.25">
      <c r="B143" s="152"/>
      <c r="D143" s="140" t="s">
        <v>138</v>
      </c>
      <c r="E143" s="153" t="s">
        <v>19</v>
      </c>
      <c r="F143" s="154" t="s">
        <v>211</v>
      </c>
      <c r="H143" s="155">
        <v>24</v>
      </c>
      <c r="I143" s="156"/>
      <c r="L143" s="152"/>
      <c r="M143" s="157"/>
      <c r="T143" s="158"/>
      <c r="AT143" s="153" t="s">
        <v>138</v>
      </c>
      <c r="AU143" s="153" t="s">
        <v>85</v>
      </c>
      <c r="AV143" s="13" t="s">
        <v>85</v>
      </c>
      <c r="AW143" s="13" t="s">
        <v>36</v>
      </c>
      <c r="AX143" s="13" t="s">
        <v>75</v>
      </c>
      <c r="AY143" s="153" t="s">
        <v>125</v>
      </c>
    </row>
    <row r="144" spans="2:65" s="14" customFormat="1" ht="11.25">
      <c r="B144" s="159"/>
      <c r="D144" s="140" t="s">
        <v>138</v>
      </c>
      <c r="E144" s="160" t="s">
        <v>19</v>
      </c>
      <c r="F144" s="161" t="s">
        <v>141</v>
      </c>
      <c r="H144" s="162">
        <v>24</v>
      </c>
      <c r="I144" s="163"/>
      <c r="L144" s="159"/>
      <c r="M144" s="164"/>
      <c r="T144" s="165"/>
      <c r="AT144" s="160" t="s">
        <v>138</v>
      </c>
      <c r="AU144" s="160" t="s">
        <v>85</v>
      </c>
      <c r="AV144" s="14" t="s">
        <v>133</v>
      </c>
      <c r="AW144" s="14" t="s">
        <v>36</v>
      </c>
      <c r="AX144" s="14" t="s">
        <v>83</v>
      </c>
      <c r="AY144" s="160" t="s">
        <v>125</v>
      </c>
    </row>
    <row r="145" spans="2:65" s="11" customFormat="1" ht="22.9" customHeight="1">
      <c r="B145" s="115"/>
      <c r="D145" s="116" t="s">
        <v>74</v>
      </c>
      <c r="E145" s="125" t="s">
        <v>206</v>
      </c>
      <c r="F145" s="125" t="s">
        <v>207</v>
      </c>
      <c r="I145" s="118"/>
      <c r="J145" s="126">
        <f>BK145</f>
        <v>0</v>
      </c>
      <c r="L145" s="115"/>
      <c r="M145" s="120"/>
      <c r="P145" s="121">
        <f>SUM(P146:P162)</f>
        <v>0</v>
      </c>
      <c r="R145" s="121">
        <f>SUM(R146:R162)</f>
        <v>0.115379</v>
      </c>
      <c r="T145" s="122">
        <f>SUM(T146:T162)</f>
        <v>0.1310866</v>
      </c>
      <c r="AR145" s="116" t="s">
        <v>85</v>
      </c>
      <c r="AT145" s="123" t="s">
        <v>74</v>
      </c>
      <c r="AU145" s="123" t="s">
        <v>83</v>
      </c>
      <c r="AY145" s="116" t="s">
        <v>125</v>
      </c>
      <c r="BK145" s="124">
        <f>SUM(BK146:BK162)</f>
        <v>0</v>
      </c>
    </row>
    <row r="146" spans="2:65" s="1" customFormat="1" ht="16.5" customHeight="1">
      <c r="B146" s="32"/>
      <c r="C146" s="127" t="s">
        <v>8</v>
      </c>
      <c r="D146" s="127" t="s">
        <v>128</v>
      </c>
      <c r="E146" s="128" t="s">
        <v>208</v>
      </c>
      <c r="F146" s="129" t="s">
        <v>209</v>
      </c>
      <c r="G146" s="130" t="s">
        <v>210</v>
      </c>
      <c r="H146" s="131">
        <v>211.43</v>
      </c>
      <c r="I146" s="132"/>
      <c r="J146" s="133">
        <f>ROUND(I146*H146,2)</f>
        <v>0</v>
      </c>
      <c r="K146" s="129" t="s">
        <v>132</v>
      </c>
      <c r="L146" s="32"/>
      <c r="M146" s="134" t="s">
        <v>19</v>
      </c>
      <c r="N146" s="135" t="s">
        <v>46</v>
      </c>
      <c r="P146" s="136">
        <f>O146*H146</f>
        <v>0</v>
      </c>
      <c r="Q146" s="136">
        <v>0</v>
      </c>
      <c r="R146" s="136">
        <f>Q146*H146</f>
        <v>0</v>
      </c>
      <c r="S146" s="136">
        <v>0</v>
      </c>
      <c r="T146" s="137">
        <f>S146*H146</f>
        <v>0</v>
      </c>
      <c r="AR146" s="138" t="s">
        <v>180</v>
      </c>
      <c r="AT146" s="138" t="s">
        <v>128</v>
      </c>
      <c r="AU146" s="138" t="s">
        <v>85</v>
      </c>
      <c r="AY146" s="17" t="s">
        <v>125</v>
      </c>
      <c r="BE146" s="139">
        <f>IF(N146="základní",J146,0)</f>
        <v>0</v>
      </c>
      <c r="BF146" s="139">
        <f>IF(N146="snížená",J146,0)</f>
        <v>0</v>
      </c>
      <c r="BG146" s="139">
        <f>IF(N146="zákl. přenesená",J146,0)</f>
        <v>0</v>
      </c>
      <c r="BH146" s="139">
        <f>IF(N146="sníž. přenesená",J146,0)</f>
        <v>0</v>
      </c>
      <c r="BI146" s="139">
        <f>IF(N146="nulová",J146,0)</f>
        <v>0</v>
      </c>
      <c r="BJ146" s="17" t="s">
        <v>83</v>
      </c>
      <c r="BK146" s="139">
        <f>ROUND(I146*H146,2)</f>
        <v>0</v>
      </c>
      <c r="BL146" s="17" t="s">
        <v>180</v>
      </c>
      <c r="BM146" s="138" t="s">
        <v>211</v>
      </c>
    </row>
    <row r="147" spans="2:65" s="1" customFormat="1" ht="11.25">
      <c r="B147" s="32"/>
      <c r="D147" s="140" t="s">
        <v>134</v>
      </c>
      <c r="F147" s="141" t="s">
        <v>212</v>
      </c>
      <c r="I147" s="142"/>
      <c r="L147" s="32"/>
      <c r="M147" s="143"/>
      <c r="T147" s="53"/>
      <c r="AT147" s="17" t="s">
        <v>134</v>
      </c>
      <c r="AU147" s="17" t="s">
        <v>85</v>
      </c>
    </row>
    <row r="148" spans="2:65" s="1" customFormat="1" ht="11.25">
      <c r="B148" s="32"/>
      <c r="D148" s="144" t="s">
        <v>136</v>
      </c>
      <c r="F148" s="145" t="s">
        <v>213</v>
      </c>
      <c r="I148" s="142"/>
      <c r="L148" s="32"/>
      <c r="M148" s="143"/>
      <c r="T148" s="53"/>
      <c r="AT148" s="17" t="s">
        <v>136</v>
      </c>
      <c r="AU148" s="17" t="s">
        <v>85</v>
      </c>
    </row>
    <row r="149" spans="2:65" s="13" customFormat="1" ht="11.25">
      <c r="B149" s="152"/>
      <c r="D149" s="140" t="s">
        <v>138</v>
      </c>
      <c r="E149" s="153" t="s">
        <v>19</v>
      </c>
      <c r="F149" s="154" t="s">
        <v>449</v>
      </c>
      <c r="H149" s="155">
        <v>211.43</v>
      </c>
      <c r="I149" s="156"/>
      <c r="L149" s="152"/>
      <c r="M149" s="157"/>
      <c r="T149" s="158"/>
      <c r="AT149" s="153" t="s">
        <v>138</v>
      </c>
      <c r="AU149" s="153" t="s">
        <v>85</v>
      </c>
      <c r="AV149" s="13" t="s">
        <v>85</v>
      </c>
      <c r="AW149" s="13" t="s">
        <v>36</v>
      </c>
      <c r="AX149" s="13" t="s">
        <v>75</v>
      </c>
      <c r="AY149" s="153" t="s">
        <v>125</v>
      </c>
    </row>
    <row r="150" spans="2:65" s="14" customFormat="1" ht="11.25">
      <c r="B150" s="159"/>
      <c r="D150" s="140" t="s">
        <v>138</v>
      </c>
      <c r="E150" s="160" t="s">
        <v>19</v>
      </c>
      <c r="F150" s="161" t="s">
        <v>141</v>
      </c>
      <c r="H150" s="162">
        <v>211.43</v>
      </c>
      <c r="I150" s="163"/>
      <c r="L150" s="159"/>
      <c r="M150" s="164"/>
      <c r="T150" s="165"/>
      <c r="AT150" s="160" t="s">
        <v>138</v>
      </c>
      <c r="AU150" s="160" t="s">
        <v>85</v>
      </c>
      <c r="AV150" s="14" t="s">
        <v>133</v>
      </c>
      <c r="AW150" s="14" t="s">
        <v>36</v>
      </c>
      <c r="AX150" s="14" t="s">
        <v>83</v>
      </c>
      <c r="AY150" s="160" t="s">
        <v>125</v>
      </c>
    </row>
    <row r="151" spans="2:65" s="1" customFormat="1" ht="16.5" customHeight="1">
      <c r="B151" s="32"/>
      <c r="C151" s="166" t="s">
        <v>214</v>
      </c>
      <c r="D151" s="166" t="s">
        <v>215</v>
      </c>
      <c r="E151" s="167" t="s">
        <v>216</v>
      </c>
      <c r="F151" s="168" t="s">
        <v>217</v>
      </c>
      <c r="G151" s="169" t="s">
        <v>218</v>
      </c>
      <c r="H151" s="170">
        <v>93.028999999999996</v>
      </c>
      <c r="I151" s="171"/>
      <c r="J151" s="172">
        <f>ROUND(I151*H151,2)</f>
        <v>0</v>
      </c>
      <c r="K151" s="168" t="s">
        <v>132</v>
      </c>
      <c r="L151" s="173"/>
      <c r="M151" s="174" t="s">
        <v>19</v>
      </c>
      <c r="N151" s="175" t="s">
        <v>46</v>
      </c>
      <c r="P151" s="136">
        <f>O151*H151</f>
        <v>0</v>
      </c>
      <c r="Q151" s="136">
        <v>1E-3</v>
      </c>
      <c r="R151" s="136">
        <f>Q151*H151</f>
        <v>9.3029000000000001E-2</v>
      </c>
      <c r="S151" s="136">
        <v>0</v>
      </c>
      <c r="T151" s="137">
        <f>S151*H151</f>
        <v>0</v>
      </c>
      <c r="AR151" s="138" t="s">
        <v>219</v>
      </c>
      <c r="AT151" s="138" t="s">
        <v>215</v>
      </c>
      <c r="AU151" s="138" t="s">
        <v>85</v>
      </c>
      <c r="AY151" s="17" t="s">
        <v>125</v>
      </c>
      <c r="BE151" s="139">
        <f>IF(N151="základní",J151,0)</f>
        <v>0</v>
      </c>
      <c r="BF151" s="139">
        <f>IF(N151="snížená",J151,0)</f>
        <v>0</v>
      </c>
      <c r="BG151" s="139">
        <f>IF(N151="zákl. přenesená",J151,0)</f>
        <v>0</v>
      </c>
      <c r="BH151" s="139">
        <f>IF(N151="sníž. přenesená",J151,0)</f>
        <v>0</v>
      </c>
      <c r="BI151" s="139">
        <f>IF(N151="nulová",J151,0)</f>
        <v>0</v>
      </c>
      <c r="BJ151" s="17" t="s">
        <v>83</v>
      </c>
      <c r="BK151" s="139">
        <f>ROUND(I151*H151,2)</f>
        <v>0</v>
      </c>
      <c r="BL151" s="17" t="s">
        <v>180</v>
      </c>
      <c r="BM151" s="138" t="s">
        <v>220</v>
      </c>
    </row>
    <row r="152" spans="2:65" s="1" customFormat="1" ht="11.25">
      <c r="B152" s="32"/>
      <c r="D152" s="140" t="s">
        <v>134</v>
      </c>
      <c r="F152" s="141" t="s">
        <v>217</v>
      </c>
      <c r="I152" s="142"/>
      <c r="L152" s="32"/>
      <c r="M152" s="143"/>
      <c r="T152" s="53"/>
      <c r="AT152" s="17" t="s">
        <v>134</v>
      </c>
      <c r="AU152" s="17" t="s">
        <v>85</v>
      </c>
    </row>
    <row r="153" spans="2:65" s="13" customFormat="1" ht="11.25">
      <c r="B153" s="152"/>
      <c r="D153" s="140" t="s">
        <v>138</v>
      </c>
      <c r="E153" s="153" t="s">
        <v>19</v>
      </c>
      <c r="F153" s="154" t="s">
        <v>450</v>
      </c>
      <c r="H153" s="155">
        <v>93.028999999999996</v>
      </c>
      <c r="I153" s="156"/>
      <c r="L153" s="152"/>
      <c r="M153" s="157"/>
      <c r="T153" s="158"/>
      <c r="AT153" s="153" t="s">
        <v>138</v>
      </c>
      <c r="AU153" s="153" t="s">
        <v>85</v>
      </c>
      <c r="AV153" s="13" t="s">
        <v>85</v>
      </c>
      <c r="AW153" s="13" t="s">
        <v>36</v>
      </c>
      <c r="AX153" s="13" t="s">
        <v>75</v>
      </c>
      <c r="AY153" s="153" t="s">
        <v>125</v>
      </c>
    </row>
    <row r="154" spans="2:65" s="14" customFormat="1" ht="11.25">
      <c r="B154" s="159"/>
      <c r="D154" s="140" t="s">
        <v>138</v>
      </c>
      <c r="E154" s="160" t="s">
        <v>19</v>
      </c>
      <c r="F154" s="161" t="s">
        <v>141</v>
      </c>
      <c r="H154" s="162">
        <v>93.028999999999996</v>
      </c>
      <c r="I154" s="163"/>
      <c r="L154" s="159"/>
      <c r="M154" s="164"/>
      <c r="T154" s="165"/>
      <c r="AT154" s="160" t="s">
        <v>138</v>
      </c>
      <c r="AU154" s="160" t="s">
        <v>85</v>
      </c>
      <c r="AV154" s="14" t="s">
        <v>133</v>
      </c>
      <c r="AW154" s="14" t="s">
        <v>36</v>
      </c>
      <c r="AX154" s="14" t="s">
        <v>83</v>
      </c>
      <c r="AY154" s="160" t="s">
        <v>125</v>
      </c>
    </row>
    <row r="155" spans="2:65" s="1" customFormat="1" ht="16.5" customHeight="1">
      <c r="B155" s="32"/>
      <c r="C155" s="166" t="s">
        <v>175</v>
      </c>
      <c r="D155" s="166" t="s">
        <v>215</v>
      </c>
      <c r="E155" s="167" t="s">
        <v>222</v>
      </c>
      <c r="F155" s="168" t="s">
        <v>223</v>
      </c>
      <c r="G155" s="169" t="s">
        <v>202</v>
      </c>
      <c r="H155" s="170">
        <v>149</v>
      </c>
      <c r="I155" s="171"/>
      <c r="J155" s="172">
        <f>ROUND(I155*H155,2)</f>
        <v>0</v>
      </c>
      <c r="K155" s="168" t="s">
        <v>132</v>
      </c>
      <c r="L155" s="173"/>
      <c r="M155" s="174" t="s">
        <v>19</v>
      </c>
      <c r="N155" s="175" t="s">
        <v>46</v>
      </c>
      <c r="P155" s="136">
        <f>O155*H155</f>
        <v>0</v>
      </c>
      <c r="Q155" s="136">
        <v>1.4999999999999999E-4</v>
      </c>
      <c r="R155" s="136">
        <f>Q155*H155</f>
        <v>2.2349999999999998E-2</v>
      </c>
      <c r="S155" s="136">
        <v>0</v>
      </c>
      <c r="T155" s="137">
        <f>S155*H155</f>
        <v>0</v>
      </c>
      <c r="AR155" s="138" t="s">
        <v>219</v>
      </c>
      <c r="AT155" s="138" t="s">
        <v>215</v>
      </c>
      <c r="AU155" s="138" t="s">
        <v>85</v>
      </c>
      <c r="AY155" s="17" t="s">
        <v>125</v>
      </c>
      <c r="BE155" s="139">
        <f>IF(N155="základní",J155,0)</f>
        <v>0</v>
      </c>
      <c r="BF155" s="139">
        <f>IF(N155="snížená",J155,0)</f>
        <v>0</v>
      </c>
      <c r="BG155" s="139">
        <f>IF(N155="zákl. přenesená",J155,0)</f>
        <v>0</v>
      </c>
      <c r="BH155" s="139">
        <f>IF(N155="sníž. přenesená",J155,0)</f>
        <v>0</v>
      </c>
      <c r="BI155" s="139">
        <f>IF(N155="nulová",J155,0)</f>
        <v>0</v>
      </c>
      <c r="BJ155" s="17" t="s">
        <v>83</v>
      </c>
      <c r="BK155" s="139">
        <f>ROUND(I155*H155,2)</f>
        <v>0</v>
      </c>
      <c r="BL155" s="17" t="s">
        <v>180</v>
      </c>
      <c r="BM155" s="138" t="s">
        <v>224</v>
      </c>
    </row>
    <row r="156" spans="2:65" s="1" customFormat="1" ht="11.25">
      <c r="B156" s="32"/>
      <c r="D156" s="140" t="s">
        <v>134</v>
      </c>
      <c r="F156" s="141" t="s">
        <v>223</v>
      </c>
      <c r="I156" s="142"/>
      <c r="L156" s="32"/>
      <c r="M156" s="143"/>
      <c r="T156" s="53"/>
      <c r="AT156" s="17" t="s">
        <v>134</v>
      </c>
      <c r="AU156" s="17" t="s">
        <v>85</v>
      </c>
    </row>
    <row r="157" spans="2:65" s="1" customFormat="1" ht="16.5" customHeight="1">
      <c r="B157" s="32"/>
      <c r="C157" s="127" t="s">
        <v>225</v>
      </c>
      <c r="D157" s="127" t="s">
        <v>128</v>
      </c>
      <c r="E157" s="128" t="s">
        <v>226</v>
      </c>
      <c r="F157" s="129" t="s">
        <v>227</v>
      </c>
      <c r="G157" s="130" t="s">
        <v>210</v>
      </c>
      <c r="H157" s="131">
        <v>211.43</v>
      </c>
      <c r="I157" s="132"/>
      <c r="J157" s="133">
        <f>ROUND(I157*H157,2)</f>
        <v>0</v>
      </c>
      <c r="K157" s="129" t="s">
        <v>132</v>
      </c>
      <c r="L157" s="32"/>
      <c r="M157" s="134" t="s">
        <v>19</v>
      </c>
      <c r="N157" s="135" t="s">
        <v>46</v>
      </c>
      <c r="P157" s="136">
        <f>O157*H157</f>
        <v>0</v>
      </c>
      <c r="Q157" s="136">
        <v>0</v>
      </c>
      <c r="R157" s="136">
        <f>Q157*H157</f>
        <v>0</v>
      </c>
      <c r="S157" s="136">
        <v>6.2E-4</v>
      </c>
      <c r="T157" s="137">
        <f>S157*H157</f>
        <v>0.1310866</v>
      </c>
      <c r="AR157" s="138" t="s">
        <v>180</v>
      </c>
      <c r="AT157" s="138" t="s">
        <v>128</v>
      </c>
      <c r="AU157" s="138" t="s">
        <v>85</v>
      </c>
      <c r="AY157" s="17" t="s">
        <v>125</v>
      </c>
      <c r="BE157" s="139">
        <f>IF(N157="základní",J157,0)</f>
        <v>0</v>
      </c>
      <c r="BF157" s="139">
        <f>IF(N157="snížená",J157,0)</f>
        <v>0</v>
      </c>
      <c r="BG157" s="139">
        <f>IF(N157="zákl. přenesená",J157,0)</f>
        <v>0</v>
      </c>
      <c r="BH157" s="139">
        <f>IF(N157="sníž. přenesená",J157,0)</f>
        <v>0</v>
      </c>
      <c r="BI157" s="139">
        <f>IF(N157="nulová",J157,0)</f>
        <v>0</v>
      </c>
      <c r="BJ157" s="17" t="s">
        <v>83</v>
      </c>
      <c r="BK157" s="139">
        <f>ROUND(I157*H157,2)</f>
        <v>0</v>
      </c>
      <c r="BL157" s="17" t="s">
        <v>180</v>
      </c>
      <c r="BM157" s="138" t="s">
        <v>228</v>
      </c>
    </row>
    <row r="158" spans="2:65" s="1" customFormat="1" ht="11.25">
      <c r="B158" s="32"/>
      <c r="D158" s="140" t="s">
        <v>134</v>
      </c>
      <c r="F158" s="141" t="s">
        <v>229</v>
      </c>
      <c r="I158" s="142"/>
      <c r="L158" s="32"/>
      <c r="M158" s="143"/>
      <c r="T158" s="53"/>
      <c r="AT158" s="17" t="s">
        <v>134</v>
      </c>
      <c r="AU158" s="17" t="s">
        <v>85</v>
      </c>
    </row>
    <row r="159" spans="2:65" s="1" customFormat="1" ht="11.25">
      <c r="B159" s="32"/>
      <c r="D159" s="144" t="s">
        <v>136</v>
      </c>
      <c r="F159" s="145" t="s">
        <v>230</v>
      </c>
      <c r="I159" s="142"/>
      <c r="L159" s="32"/>
      <c r="M159" s="143"/>
      <c r="T159" s="53"/>
      <c r="AT159" s="17" t="s">
        <v>136</v>
      </c>
      <c r="AU159" s="17" t="s">
        <v>85</v>
      </c>
    </row>
    <row r="160" spans="2:65" s="1" customFormat="1" ht="16.5" customHeight="1">
      <c r="B160" s="32"/>
      <c r="C160" s="127" t="s">
        <v>180</v>
      </c>
      <c r="D160" s="127" t="s">
        <v>128</v>
      </c>
      <c r="E160" s="128" t="s">
        <v>232</v>
      </c>
      <c r="F160" s="129" t="s">
        <v>233</v>
      </c>
      <c r="G160" s="130" t="s">
        <v>163</v>
      </c>
      <c r="H160" s="131">
        <v>0.115</v>
      </c>
      <c r="I160" s="132"/>
      <c r="J160" s="133">
        <f>ROUND(I160*H160,2)</f>
        <v>0</v>
      </c>
      <c r="K160" s="129" t="s">
        <v>132</v>
      </c>
      <c r="L160" s="32"/>
      <c r="M160" s="134" t="s">
        <v>19</v>
      </c>
      <c r="N160" s="135" t="s">
        <v>46</v>
      </c>
      <c r="P160" s="136">
        <f>O160*H160</f>
        <v>0</v>
      </c>
      <c r="Q160" s="136">
        <v>0</v>
      </c>
      <c r="R160" s="136">
        <f>Q160*H160</f>
        <v>0</v>
      </c>
      <c r="S160" s="136">
        <v>0</v>
      </c>
      <c r="T160" s="137">
        <f>S160*H160</f>
        <v>0</v>
      </c>
      <c r="AR160" s="138" t="s">
        <v>180</v>
      </c>
      <c r="AT160" s="138" t="s">
        <v>128</v>
      </c>
      <c r="AU160" s="138" t="s">
        <v>85</v>
      </c>
      <c r="AY160" s="17" t="s">
        <v>125</v>
      </c>
      <c r="BE160" s="139">
        <f>IF(N160="základní",J160,0)</f>
        <v>0</v>
      </c>
      <c r="BF160" s="139">
        <f>IF(N160="snížená",J160,0)</f>
        <v>0</v>
      </c>
      <c r="BG160" s="139">
        <f>IF(N160="zákl. přenesená",J160,0)</f>
        <v>0</v>
      </c>
      <c r="BH160" s="139">
        <f>IF(N160="sníž. přenesená",J160,0)</f>
        <v>0</v>
      </c>
      <c r="BI160" s="139">
        <f>IF(N160="nulová",J160,0)</f>
        <v>0</v>
      </c>
      <c r="BJ160" s="17" t="s">
        <v>83</v>
      </c>
      <c r="BK160" s="139">
        <f>ROUND(I160*H160,2)</f>
        <v>0</v>
      </c>
      <c r="BL160" s="17" t="s">
        <v>180</v>
      </c>
      <c r="BM160" s="138" t="s">
        <v>219</v>
      </c>
    </row>
    <row r="161" spans="2:65" s="1" customFormat="1" ht="19.5">
      <c r="B161" s="32"/>
      <c r="D161" s="140" t="s">
        <v>134</v>
      </c>
      <c r="F161" s="141" t="s">
        <v>234</v>
      </c>
      <c r="I161" s="142"/>
      <c r="L161" s="32"/>
      <c r="M161" s="143"/>
      <c r="T161" s="53"/>
      <c r="AT161" s="17" t="s">
        <v>134</v>
      </c>
      <c r="AU161" s="17" t="s">
        <v>85</v>
      </c>
    </row>
    <row r="162" spans="2:65" s="1" customFormat="1" ht="11.25">
      <c r="B162" s="32"/>
      <c r="D162" s="144" t="s">
        <v>136</v>
      </c>
      <c r="F162" s="145" t="s">
        <v>235</v>
      </c>
      <c r="I162" s="142"/>
      <c r="L162" s="32"/>
      <c r="M162" s="143"/>
      <c r="T162" s="53"/>
      <c r="AT162" s="17" t="s">
        <v>136</v>
      </c>
      <c r="AU162" s="17" t="s">
        <v>85</v>
      </c>
    </row>
    <row r="163" spans="2:65" s="11" customFormat="1" ht="22.9" customHeight="1">
      <c r="B163" s="115"/>
      <c r="D163" s="116" t="s">
        <v>74</v>
      </c>
      <c r="E163" s="125" t="s">
        <v>236</v>
      </c>
      <c r="F163" s="125" t="s">
        <v>237</v>
      </c>
      <c r="I163" s="118"/>
      <c r="J163" s="126">
        <f>BK163</f>
        <v>0</v>
      </c>
      <c r="L163" s="115"/>
      <c r="M163" s="120"/>
      <c r="P163" s="121">
        <f>SUM(P164:P168)</f>
        <v>0</v>
      </c>
      <c r="R163" s="121">
        <f>SUM(R164:R168)</f>
        <v>4.0319369999999993E-2</v>
      </c>
      <c r="T163" s="122">
        <f>SUM(T164:T168)</f>
        <v>0</v>
      </c>
      <c r="AR163" s="116" t="s">
        <v>85</v>
      </c>
      <c r="AT163" s="123" t="s">
        <v>74</v>
      </c>
      <c r="AU163" s="123" t="s">
        <v>83</v>
      </c>
      <c r="AY163" s="116" t="s">
        <v>125</v>
      </c>
      <c r="BK163" s="124">
        <f>SUM(BK164:BK168)</f>
        <v>0</v>
      </c>
    </row>
    <row r="164" spans="2:65" s="1" customFormat="1" ht="16.5" customHeight="1">
      <c r="B164" s="32"/>
      <c r="C164" s="127" t="s">
        <v>238</v>
      </c>
      <c r="D164" s="127" t="s">
        <v>128</v>
      </c>
      <c r="E164" s="128" t="s">
        <v>239</v>
      </c>
      <c r="F164" s="129" t="s">
        <v>240</v>
      </c>
      <c r="G164" s="130" t="s">
        <v>241</v>
      </c>
      <c r="H164" s="131">
        <v>21.332999999999998</v>
      </c>
      <c r="I164" s="132"/>
      <c r="J164" s="133">
        <f>ROUND(I164*H164,2)</f>
        <v>0</v>
      </c>
      <c r="K164" s="129" t="s">
        <v>132</v>
      </c>
      <c r="L164" s="32"/>
      <c r="M164" s="134" t="s">
        <v>19</v>
      </c>
      <c r="N164" s="135" t="s">
        <v>46</v>
      </c>
      <c r="P164" s="136">
        <f>O164*H164</f>
        <v>0</v>
      </c>
      <c r="Q164" s="136">
        <v>1.89E-3</v>
      </c>
      <c r="R164" s="136">
        <f>Q164*H164</f>
        <v>4.0319369999999993E-2</v>
      </c>
      <c r="S164" s="136">
        <v>0</v>
      </c>
      <c r="T164" s="137">
        <f>S164*H164</f>
        <v>0</v>
      </c>
      <c r="AR164" s="138" t="s">
        <v>180</v>
      </c>
      <c r="AT164" s="138" t="s">
        <v>128</v>
      </c>
      <c r="AU164" s="138" t="s">
        <v>85</v>
      </c>
      <c r="AY164" s="17" t="s">
        <v>125</v>
      </c>
      <c r="BE164" s="139">
        <f>IF(N164="základní",J164,0)</f>
        <v>0</v>
      </c>
      <c r="BF164" s="139">
        <f>IF(N164="snížená",J164,0)</f>
        <v>0</v>
      </c>
      <c r="BG164" s="139">
        <f>IF(N164="zákl. přenesená",J164,0)</f>
        <v>0</v>
      </c>
      <c r="BH164" s="139">
        <f>IF(N164="sníž. přenesená",J164,0)</f>
        <v>0</v>
      </c>
      <c r="BI164" s="139">
        <f>IF(N164="nulová",J164,0)</f>
        <v>0</v>
      </c>
      <c r="BJ164" s="17" t="s">
        <v>83</v>
      </c>
      <c r="BK164" s="139">
        <f>ROUND(I164*H164,2)</f>
        <v>0</v>
      </c>
      <c r="BL164" s="17" t="s">
        <v>180</v>
      </c>
      <c r="BM164" s="138" t="s">
        <v>451</v>
      </c>
    </row>
    <row r="165" spans="2:65" s="1" customFormat="1" ht="11.25">
      <c r="B165" s="32"/>
      <c r="D165" s="140" t="s">
        <v>134</v>
      </c>
      <c r="F165" s="141" t="s">
        <v>243</v>
      </c>
      <c r="I165" s="142"/>
      <c r="L165" s="32"/>
      <c r="M165" s="143"/>
      <c r="T165" s="53"/>
      <c r="AT165" s="17" t="s">
        <v>134</v>
      </c>
      <c r="AU165" s="17" t="s">
        <v>85</v>
      </c>
    </row>
    <row r="166" spans="2:65" s="1" customFormat="1" ht="11.25">
      <c r="B166" s="32"/>
      <c r="D166" s="144" t="s">
        <v>136</v>
      </c>
      <c r="F166" s="145" t="s">
        <v>244</v>
      </c>
      <c r="I166" s="142"/>
      <c r="L166" s="32"/>
      <c r="M166" s="143"/>
      <c r="T166" s="53"/>
      <c r="AT166" s="17" t="s">
        <v>136</v>
      </c>
      <c r="AU166" s="17" t="s">
        <v>85</v>
      </c>
    </row>
    <row r="167" spans="2:65" s="12" customFormat="1" ht="11.25">
      <c r="B167" s="146"/>
      <c r="D167" s="140" t="s">
        <v>138</v>
      </c>
      <c r="E167" s="147" t="s">
        <v>19</v>
      </c>
      <c r="F167" s="148" t="s">
        <v>245</v>
      </c>
      <c r="H167" s="147" t="s">
        <v>19</v>
      </c>
      <c r="I167" s="149"/>
      <c r="L167" s="146"/>
      <c r="M167" s="150"/>
      <c r="T167" s="151"/>
      <c r="AT167" s="147" t="s">
        <v>138</v>
      </c>
      <c r="AU167" s="147" t="s">
        <v>85</v>
      </c>
      <c r="AV167" s="12" t="s">
        <v>83</v>
      </c>
      <c r="AW167" s="12" t="s">
        <v>36</v>
      </c>
      <c r="AX167" s="12" t="s">
        <v>75</v>
      </c>
      <c r="AY167" s="147" t="s">
        <v>125</v>
      </c>
    </row>
    <row r="168" spans="2:65" s="13" customFormat="1" ht="11.25">
      <c r="B168" s="152"/>
      <c r="D168" s="140" t="s">
        <v>138</v>
      </c>
      <c r="E168" s="153" t="s">
        <v>19</v>
      </c>
      <c r="F168" s="154" t="s">
        <v>452</v>
      </c>
      <c r="H168" s="155">
        <v>21.332999999999998</v>
      </c>
      <c r="I168" s="156"/>
      <c r="L168" s="152"/>
      <c r="M168" s="157"/>
      <c r="T168" s="158"/>
      <c r="AT168" s="153" t="s">
        <v>138</v>
      </c>
      <c r="AU168" s="153" t="s">
        <v>85</v>
      </c>
      <c r="AV168" s="13" t="s">
        <v>85</v>
      </c>
      <c r="AW168" s="13" t="s">
        <v>36</v>
      </c>
      <c r="AX168" s="13" t="s">
        <v>83</v>
      </c>
      <c r="AY168" s="153" t="s">
        <v>125</v>
      </c>
    </row>
    <row r="169" spans="2:65" s="11" customFormat="1" ht="22.9" customHeight="1">
      <c r="B169" s="115"/>
      <c r="D169" s="116" t="s">
        <v>74</v>
      </c>
      <c r="E169" s="125" t="s">
        <v>247</v>
      </c>
      <c r="F169" s="125" t="s">
        <v>248</v>
      </c>
      <c r="I169" s="118"/>
      <c r="J169" s="126">
        <f>BK169</f>
        <v>0</v>
      </c>
      <c r="L169" s="115"/>
      <c r="M169" s="120"/>
      <c r="P169" s="121">
        <f>SUM(P170:P250)</f>
        <v>0</v>
      </c>
      <c r="R169" s="121">
        <f>SUM(R170:R250)</f>
        <v>2.3714170000000001</v>
      </c>
      <c r="T169" s="122">
        <f>SUM(T170:T250)</f>
        <v>0.87821899999999986</v>
      </c>
      <c r="AR169" s="116" t="s">
        <v>85</v>
      </c>
      <c r="AT169" s="123" t="s">
        <v>74</v>
      </c>
      <c r="AU169" s="123" t="s">
        <v>83</v>
      </c>
      <c r="AY169" s="116" t="s">
        <v>125</v>
      </c>
      <c r="BK169" s="124">
        <f>SUM(BK170:BK250)</f>
        <v>0</v>
      </c>
    </row>
    <row r="170" spans="2:65" s="1" customFormat="1" ht="16.5" customHeight="1">
      <c r="B170" s="32"/>
      <c r="C170" s="127" t="s">
        <v>186</v>
      </c>
      <c r="D170" s="127" t="s">
        <v>128</v>
      </c>
      <c r="E170" s="128" t="s">
        <v>453</v>
      </c>
      <c r="F170" s="129" t="s">
        <v>454</v>
      </c>
      <c r="G170" s="130" t="s">
        <v>131</v>
      </c>
      <c r="H170" s="131">
        <v>12</v>
      </c>
      <c r="I170" s="132"/>
      <c r="J170" s="133">
        <f>ROUND(I170*H170,2)</f>
        <v>0</v>
      </c>
      <c r="K170" s="129" t="s">
        <v>132</v>
      </c>
      <c r="L170" s="32"/>
      <c r="M170" s="134" t="s">
        <v>19</v>
      </c>
      <c r="N170" s="135" t="s">
        <v>46</v>
      </c>
      <c r="P170" s="136">
        <f>O170*H170</f>
        <v>0</v>
      </c>
      <c r="Q170" s="136">
        <v>0</v>
      </c>
      <c r="R170" s="136">
        <f>Q170*H170</f>
        <v>0</v>
      </c>
      <c r="S170" s="136">
        <v>5.94E-3</v>
      </c>
      <c r="T170" s="137">
        <f>S170*H170</f>
        <v>7.1279999999999996E-2</v>
      </c>
      <c r="AR170" s="138" t="s">
        <v>180</v>
      </c>
      <c r="AT170" s="138" t="s">
        <v>128</v>
      </c>
      <c r="AU170" s="138" t="s">
        <v>85</v>
      </c>
      <c r="AY170" s="17" t="s">
        <v>125</v>
      </c>
      <c r="BE170" s="139">
        <f>IF(N170="základní",J170,0)</f>
        <v>0</v>
      </c>
      <c r="BF170" s="139">
        <f>IF(N170="snížená",J170,0)</f>
        <v>0</v>
      </c>
      <c r="BG170" s="139">
        <f>IF(N170="zákl. přenesená",J170,0)</f>
        <v>0</v>
      </c>
      <c r="BH170" s="139">
        <f>IF(N170="sníž. přenesená",J170,0)</f>
        <v>0</v>
      </c>
      <c r="BI170" s="139">
        <f>IF(N170="nulová",J170,0)</f>
        <v>0</v>
      </c>
      <c r="BJ170" s="17" t="s">
        <v>83</v>
      </c>
      <c r="BK170" s="139">
        <f>ROUND(I170*H170,2)</f>
        <v>0</v>
      </c>
      <c r="BL170" s="17" t="s">
        <v>180</v>
      </c>
      <c r="BM170" s="138" t="s">
        <v>455</v>
      </c>
    </row>
    <row r="171" spans="2:65" s="1" customFormat="1" ht="11.25">
      <c r="B171" s="32"/>
      <c r="D171" s="140" t="s">
        <v>134</v>
      </c>
      <c r="F171" s="141" t="s">
        <v>456</v>
      </c>
      <c r="I171" s="142"/>
      <c r="L171" s="32"/>
      <c r="M171" s="143"/>
      <c r="T171" s="53"/>
      <c r="AT171" s="17" t="s">
        <v>134</v>
      </c>
      <c r="AU171" s="17" t="s">
        <v>85</v>
      </c>
    </row>
    <row r="172" spans="2:65" s="1" customFormat="1" ht="11.25">
      <c r="B172" s="32"/>
      <c r="D172" s="144" t="s">
        <v>136</v>
      </c>
      <c r="F172" s="145" t="s">
        <v>457</v>
      </c>
      <c r="I172" s="142"/>
      <c r="L172" s="32"/>
      <c r="M172" s="143"/>
      <c r="T172" s="53"/>
      <c r="AT172" s="17" t="s">
        <v>136</v>
      </c>
      <c r="AU172" s="17" t="s">
        <v>85</v>
      </c>
    </row>
    <row r="173" spans="2:65" s="12" customFormat="1" ht="11.25">
      <c r="B173" s="146"/>
      <c r="D173" s="140" t="s">
        <v>138</v>
      </c>
      <c r="E173" s="147" t="s">
        <v>19</v>
      </c>
      <c r="F173" s="148" t="s">
        <v>458</v>
      </c>
      <c r="H173" s="147" t="s">
        <v>19</v>
      </c>
      <c r="I173" s="149"/>
      <c r="L173" s="146"/>
      <c r="M173" s="150"/>
      <c r="T173" s="151"/>
      <c r="AT173" s="147" t="s">
        <v>138</v>
      </c>
      <c r="AU173" s="147" t="s">
        <v>85</v>
      </c>
      <c r="AV173" s="12" t="s">
        <v>83</v>
      </c>
      <c r="AW173" s="12" t="s">
        <v>36</v>
      </c>
      <c r="AX173" s="12" t="s">
        <v>75</v>
      </c>
      <c r="AY173" s="147" t="s">
        <v>125</v>
      </c>
    </row>
    <row r="174" spans="2:65" s="13" customFormat="1" ht="11.25">
      <c r="B174" s="152"/>
      <c r="D174" s="140" t="s">
        <v>138</v>
      </c>
      <c r="E174" s="153" t="s">
        <v>19</v>
      </c>
      <c r="F174" s="154" t="s">
        <v>459</v>
      </c>
      <c r="H174" s="155">
        <v>12</v>
      </c>
      <c r="I174" s="156"/>
      <c r="L174" s="152"/>
      <c r="M174" s="157"/>
      <c r="T174" s="158"/>
      <c r="AT174" s="153" t="s">
        <v>138</v>
      </c>
      <c r="AU174" s="153" t="s">
        <v>85</v>
      </c>
      <c r="AV174" s="13" t="s">
        <v>85</v>
      </c>
      <c r="AW174" s="13" t="s">
        <v>36</v>
      </c>
      <c r="AX174" s="13" t="s">
        <v>83</v>
      </c>
      <c r="AY174" s="153" t="s">
        <v>125</v>
      </c>
    </row>
    <row r="175" spans="2:65" s="1" customFormat="1" ht="16.5" customHeight="1">
      <c r="B175" s="32"/>
      <c r="C175" s="127" t="s">
        <v>255</v>
      </c>
      <c r="D175" s="127" t="s">
        <v>128</v>
      </c>
      <c r="E175" s="128" t="s">
        <v>265</v>
      </c>
      <c r="F175" s="129" t="s">
        <v>266</v>
      </c>
      <c r="G175" s="130" t="s">
        <v>210</v>
      </c>
      <c r="H175" s="131">
        <v>87.35</v>
      </c>
      <c r="I175" s="132"/>
      <c r="J175" s="133">
        <f>ROUND(I175*H175,2)</f>
        <v>0</v>
      </c>
      <c r="K175" s="129" t="s">
        <v>132</v>
      </c>
      <c r="L175" s="32"/>
      <c r="M175" s="134" t="s">
        <v>19</v>
      </c>
      <c r="N175" s="135" t="s">
        <v>46</v>
      </c>
      <c r="P175" s="136">
        <f>O175*H175</f>
        <v>0</v>
      </c>
      <c r="Q175" s="136">
        <v>0</v>
      </c>
      <c r="R175" s="136">
        <f>Q175*H175</f>
        <v>0</v>
      </c>
      <c r="S175" s="136">
        <v>3.3800000000000002E-3</v>
      </c>
      <c r="T175" s="137">
        <f>S175*H175</f>
        <v>0.29524299999999998</v>
      </c>
      <c r="AR175" s="138" t="s">
        <v>180</v>
      </c>
      <c r="AT175" s="138" t="s">
        <v>128</v>
      </c>
      <c r="AU175" s="138" t="s">
        <v>85</v>
      </c>
      <c r="AY175" s="17" t="s">
        <v>125</v>
      </c>
      <c r="BE175" s="139">
        <f>IF(N175="základní",J175,0)</f>
        <v>0</v>
      </c>
      <c r="BF175" s="139">
        <f>IF(N175="snížená",J175,0)</f>
        <v>0</v>
      </c>
      <c r="BG175" s="139">
        <f>IF(N175="zákl. přenesená",J175,0)</f>
        <v>0</v>
      </c>
      <c r="BH175" s="139">
        <f>IF(N175="sníž. přenesená",J175,0)</f>
        <v>0</v>
      </c>
      <c r="BI175" s="139">
        <f>IF(N175="nulová",J175,0)</f>
        <v>0</v>
      </c>
      <c r="BJ175" s="17" t="s">
        <v>83</v>
      </c>
      <c r="BK175" s="139">
        <f>ROUND(I175*H175,2)</f>
        <v>0</v>
      </c>
      <c r="BL175" s="17" t="s">
        <v>180</v>
      </c>
      <c r="BM175" s="138" t="s">
        <v>251</v>
      </c>
    </row>
    <row r="176" spans="2:65" s="1" customFormat="1" ht="11.25">
      <c r="B176" s="32"/>
      <c r="D176" s="140" t="s">
        <v>134</v>
      </c>
      <c r="F176" s="141" t="s">
        <v>268</v>
      </c>
      <c r="I176" s="142"/>
      <c r="L176" s="32"/>
      <c r="M176" s="143"/>
      <c r="T176" s="53"/>
      <c r="AT176" s="17" t="s">
        <v>134</v>
      </c>
      <c r="AU176" s="17" t="s">
        <v>85</v>
      </c>
    </row>
    <row r="177" spans="2:65" s="1" customFormat="1" ht="11.25">
      <c r="B177" s="32"/>
      <c r="D177" s="144" t="s">
        <v>136</v>
      </c>
      <c r="F177" s="145" t="s">
        <v>269</v>
      </c>
      <c r="I177" s="142"/>
      <c r="L177" s="32"/>
      <c r="M177" s="143"/>
      <c r="T177" s="53"/>
      <c r="AT177" s="17" t="s">
        <v>136</v>
      </c>
      <c r="AU177" s="17" t="s">
        <v>85</v>
      </c>
    </row>
    <row r="178" spans="2:65" s="13" customFormat="1" ht="11.25">
      <c r="B178" s="152"/>
      <c r="D178" s="140" t="s">
        <v>138</v>
      </c>
      <c r="E178" s="153" t="s">
        <v>19</v>
      </c>
      <c r="F178" s="154" t="s">
        <v>460</v>
      </c>
      <c r="H178" s="155">
        <v>87.35</v>
      </c>
      <c r="I178" s="156"/>
      <c r="L178" s="152"/>
      <c r="M178" s="157"/>
      <c r="T178" s="158"/>
      <c r="AT178" s="153" t="s">
        <v>138</v>
      </c>
      <c r="AU178" s="153" t="s">
        <v>85</v>
      </c>
      <c r="AV178" s="13" t="s">
        <v>85</v>
      </c>
      <c r="AW178" s="13" t="s">
        <v>36</v>
      </c>
      <c r="AX178" s="13" t="s">
        <v>75</v>
      </c>
      <c r="AY178" s="153" t="s">
        <v>125</v>
      </c>
    </row>
    <row r="179" spans="2:65" s="14" customFormat="1" ht="11.25">
      <c r="B179" s="159"/>
      <c r="D179" s="140" t="s">
        <v>138</v>
      </c>
      <c r="E179" s="160" t="s">
        <v>19</v>
      </c>
      <c r="F179" s="161" t="s">
        <v>141</v>
      </c>
      <c r="H179" s="162">
        <v>87.35</v>
      </c>
      <c r="I179" s="163"/>
      <c r="L179" s="159"/>
      <c r="M179" s="164"/>
      <c r="T179" s="165"/>
      <c r="AT179" s="160" t="s">
        <v>138</v>
      </c>
      <c r="AU179" s="160" t="s">
        <v>85</v>
      </c>
      <c r="AV179" s="14" t="s">
        <v>133</v>
      </c>
      <c r="AW179" s="14" t="s">
        <v>36</v>
      </c>
      <c r="AX179" s="14" t="s">
        <v>83</v>
      </c>
      <c r="AY179" s="160" t="s">
        <v>125</v>
      </c>
    </row>
    <row r="180" spans="2:65" s="1" customFormat="1" ht="16.5" customHeight="1">
      <c r="B180" s="32"/>
      <c r="C180" s="127" t="s">
        <v>192</v>
      </c>
      <c r="D180" s="127" t="s">
        <v>128</v>
      </c>
      <c r="E180" s="128" t="s">
        <v>270</v>
      </c>
      <c r="F180" s="129" t="s">
        <v>271</v>
      </c>
      <c r="G180" s="130" t="s">
        <v>210</v>
      </c>
      <c r="H180" s="131">
        <v>93.6</v>
      </c>
      <c r="I180" s="132"/>
      <c r="J180" s="133">
        <f>ROUND(I180*H180,2)</f>
        <v>0</v>
      </c>
      <c r="K180" s="129" t="s">
        <v>132</v>
      </c>
      <c r="L180" s="32"/>
      <c r="M180" s="134" t="s">
        <v>19</v>
      </c>
      <c r="N180" s="135" t="s">
        <v>46</v>
      </c>
      <c r="P180" s="136">
        <f>O180*H180</f>
        <v>0</v>
      </c>
      <c r="Q180" s="136">
        <v>0</v>
      </c>
      <c r="R180" s="136">
        <f>Q180*H180</f>
        <v>0</v>
      </c>
      <c r="S180" s="136">
        <v>3.3800000000000002E-3</v>
      </c>
      <c r="T180" s="137">
        <f>S180*H180</f>
        <v>0.31636799999999998</v>
      </c>
      <c r="AR180" s="138" t="s">
        <v>180</v>
      </c>
      <c r="AT180" s="138" t="s">
        <v>128</v>
      </c>
      <c r="AU180" s="138" t="s">
        <v>85</v>
      </c>
      <c r="AY180" s="17" t="s">
        <v>125</v>
      </c>
      <c r="BE180" s="139">
        <f>IF(N180="základní",J180,0)</f>
        <v>0</v>
      </c>
      <c r="BF180" s="139">
        <f>IF(N180="snížená",J180,0)</f>
        <v>0</v>
      </c>
      <c r="BG180" s="139">
        <f>IF(N180="zákl. přenesená",J180,0)</f>
        <v>0</v>
      </c>
      <c r="BH180" s="139">
        <f>IF(N180="sníž. přenesená",J180,0)</f>
        <v>0</v>
      </c>
      <c r="BI180" s="139">
        <f>IF(N180="nulová",J180,0)</f>
        <v>0</v>
      </c>
      <c r="BJ180" s="17" t="s">
        <v>83</v>
      </c>
      <c r="BK180" s="139">
        <f>ROUND(I180*H180,2)</f>
        <v>0</v>
      </c>
      <c r="BL180" s="17" t="s">
        <v>180</v>
      </c>
      <c r="BM180" s="138" t="s">
        <v>258</v>
      </c>
    </row>
    <row r="181" spans="2:65" s="1" customFormat="1" ht="11.25">
      <c r="B181" s="32"/>
      <c r="D181" s="140" t="s">
        <v>134</v>
      </c>
      <c r="F181" s="141" t="s">
        <v>273</v>
      </c>
      <c r="I181" s="142"/>
      <c r="L181" s="32"/>
      <c r="M181" s="143"/>
      <c r="T181" s="53"/>
      <c r="AT181" s="17" t="s">
        <v>134</v>
      </c>
      <c r="AU181" s="17" t="s">
        <v>85</v>
      </c>
    </row>
    <row r="182" spans="2:65" s="1" customFormat="1" ht="11.25">
      <c r="B182" s="32"/>
      <c r="D182" s="144" t="s">
        <v>136</v>
      </c>
      <c r="F182" s="145" t="s">
        <v>274</v>
      </c>
      <c r="I182" s="142"/>
      <c r="L182" s="32"/>
      <c r="M182" s="143"/>
      <c r="T182" s="53"/>
      <c r="AT182" s="17" t="s">
        <v>136</v>
      </c>
      <c r="AU182" s="17" t="s">
        <v>85</v>
      </c>
    </row>
    <row r="183" spans="2:65" s="13" customFormat="1" ht="11.25">
      <c r="B183" s="152"/>
      <c r="D183" s="140" t="s">
        <v>138</v>
      </c>
      <c r="E183" s="153" t="s">
        <v>19</v>
      </c>
      <c r="F183" s="154" t="s">
        <v>461</v>
      </c>
      <c r="H183" s="155">
        <v>93.6</v>
      </c>
      <c r="I183" s="156"/>
      <c r="L183" s="152"/>
      <c r="M183" s="157"/>
      <c r="T183" s="158"/>
      <c r="AT183" s="153" t="s">
        <v>138</v>
      </c>
      <c r="AU183" s="153" t="s">
        <v>85</v>
      </c>
      <c r="AV183" s="13" t="s">
        <v>85</v>
      </c>
      <c r="AW183" s="13" t="s">
        <v>36</v>
      </c>
      <c r="AX183" s="13" t="s">
        <v>75</v>
      </c>
      <c r="AY183" s="153" t="s">
        <v>125</v>
      </c>
    </row>
    <row r="184" spans="2:65" s="14" customFormat="1" ht="11.25">
      <c r="B184" s="159"/>
      <c r="D184" s="140" t="s">
        <v>138</v>
      </c>
      <c r="E184" s="160" t="s">
        <v>19</v>
      </c>
      <c r="F184" s="161" t="s">
        <v>141</v>
      </c>
      <c r="H184" s="162">
        <v>93.6</v>
      </c>
      <c r="I184" s="163"/>
      <c r="L184" s="159"/>
      <c r="M184" s="164"/>
      <c r="T184" s="165"/>
      <c r="AT184" s="160" t="s">
        <v>138</v>
      </c>
      <c r="AU184" s="160" t="s">
        <v>85</v>
      </c>
      <c r="AV184" s="14" t="s">
        <v>133</v>
      </c>
      <c r="AW184" s="14" t="s">
        <v>36</v>
      </c>
      <c r="AX184" s="14" t="s">
        <v>83</v>
      </c>
      <c r="AY184" s="160" t="s">
        <v>125</v>
      </c>
    </row>
    <row r="185" spans="2:65" s="1" customFormat="1" ht="16.5" customHeight="1">
      <c r="B185" s="32"/>
      <c r="C185" s="127" t="s">
        <v>7</v>
      </c>
      <c r="D185" s="127" t="s">
        <v>128</v>
      </c>
      <c r="E185" s="128" t="s">
        <v>462</v>
      </c>
      <c r="F185" s="129" t="s">
        <v>463</v>
      </c>
      <c r="G185" s="130" t="s">
        <v>210</v>
      </c>
      <c r="H185" s="131">
        <v>41.2</v>
      </c>
      <c r="I185" s="132"/>
      <c r="J185" s="133">
        <f>ROUND(I185*H185,2)</f>
        <v>0</v>
      </c>
      <c r="K185" s="129" t="s">
        <v>132</v>
      </c>
      <c r="L185" s="32"/>
      <c r="M185" s="134" t="s">
        <v>19</v>
      </c>
      <c r="N185" s="135" t="s">
        <v>46</v>
      </c>
      <c r="P185" s="136">
        <f>O185*H185</f>
        <v>0</v>
      </c>
      <c r="Q185" s="136">
        <v>0</v>
      </c>
      <c r="R185" s="136">
        <f>Q185*H185</f>
        <v>0</v>
      </c>
      <c r="S185" s="136">
        <v>3.48E-3</v>
      </c>
      <c r="T185" s="137">
        <f>S185*H185</f>
        <v>0.143376</v>
      </c>
      <c r="AR185" s="138" t="s">
        <v>180</v>
      </c>
      <c r="AT185" s="138" t="s">
        <v>128</v>
      </c>
      <c r="AU185" s="138" t="s">
        <v>85</v>
      </c>
      <c r="AY185" s="17" t="s">
        <v>125</v>
      </c>
      <c r="BE185" s="139">
        <f>IF(N185="základní",J185,0)</f>
        <v>0</v>
      </c>
      <c r="BF185" s="139">
        <f>IF(N185="snížená",J185,0)</f>
        <v>0</v>
      </c>
      <c r="BG185" s="139">
        <f>IF(N185="zákl. přenesená",J185,0)</f>
        <v>0</v>
      </c>
      <c r="BH185" s="139">
        <f>IF(N185="sníž. přenesená",J185,0)</f>
        <v>0</v>
      </c>
      <c r="BI185" s="139">
        <f>IF(N185="nulová",J185,0)</f>
        <v>0</v>
      </c>
      <c r="BJ185" s="17" t="s">
        <v>83</v>
      </c>
      <c r="BK185" s="139">
        <f>ROUND(I185*H185,2)</f>
        <v>0</v>
      </c>
      <c r="BL185" s="17" t="s">
        <v>180</v>
      </c>
      <c r="BM185" s="138" t="s">
        <v>262</v>
      </c>
    </row>
    <row r="186" spans="2:65" s="1" customFormat="1" ht="11.25">
      <c r="B186" s="32"/>
      <c r="D186" s="140" t="s">
        <v>134</v>
      </c>
      <c r="F186" s="141" t="s">
        <v>464</v>
      </c>
      <c r="I186" s="142"/>
      <c r="L186" s="32"/>
      <c r="M186" s="143"/>
      <c r="T186" s="53"/>
      <c r="AT186" s="17" t="s">
        <v>134</v>
      </c>
      <c r="AU186" s="17" t="s">
        <v>85</v>
      </c>
    </row>
    <row r="187" spans="2:65" s="1" customFormat="1" ht="11.25">
      <c r="B187" s="32"/>
      <c r="D187" s="144" t="s">
        <v>136</v>
      </c>
      <c r="F187" s="145" t="s">
        <v>465</v>
      </c>
      <c r="I187" s="142"/>
      <c r="L187" s="32"/>
      <c r="M187" s="143"/>
      <c r="T187" s="53"/>
      <c r="AT187" s="17" t="s">
        <v>136</v>
      </c>
      <c r="AU187" s="17" t="s">
        <v>85</v>
      </c>
    </row>
    <row r="188" spans="2:65" s="13" customFormat="1" ht="11.25">
      <c r="B188" s="152"/>
      <c r="D188" s="140" t="s">
        <v>138</v>
      </c>
      <c r="E188" s="153" t="s">
        <v>19</v>
      </c>
      <c r="F188" s="154" t="s">
        <v>466</v>
      </c>
      <c r="H188" s="155">
        <v>41.2</v>
      </c>
      <c r="I188" s="156"/>
      <c r="L188" s="152"/>
      <c r="M188" s="157"/>
      <c r="T188" s="158"/>
      <c r="AT188" s="153" t="s">
        <v>138</v>
      </c>
      <c r="AU188" s="153" t="s">
        <v>85</v>
      </c>
      <c r="AV188" s="13" t="s">
        <v>85</v>
      </c>
      <c r="AW188" s="13" t="s">
        <v>36</v>
      </c>
      <c r="AX188" s="13" t="s">
        <v>75</v>
      </c>
      <c r="AY188" s="153" t="s">
        <v>125</v>
      </c>
    </row>
    <row r="189" spans="2:65" s="14" customFormat="1" ht="11.25">
      <c r="B189" s="159"/>
      <c r="D189" s="140" t="s">
        <v>138</v>
      </c>
      <c r="E189" s="160" t="s">
        <v>19</v>
      </c>
      <c r="F189" s="161" t="s">
        <v>141</v>
      </c>
      <c r="H189" s="162">
        <v>41.2</v>
      </c>
      <c r="I189" s="163"/>
      <c r="L189" s="159"/>
      <c r="M189" s="164"/>
      <c r="T189" s="165"/>
      <c r="AT189" s="160" t="s">
        <v>138</v>
      </c>
      <c r="AU189" s="160" t="s">
        <v>85</v>
      </c>
      <c r="AV189" s="14" t="s">
        <v>133</v>
      </c>
      <c r="AW189" s="14" t="s">
        <v>36</v>
      </c>
      <c r="AX189" s="14" t="s">
        <v>83</v>
      </c>
      <c r="AY189" s="160" t="s">
        <v>125</v>
      </c>
    </row>
    <row r="190" spans="2:65" s="1" customFormat="1" ht="16.5" customHeight="1">
      <c r="B190" s="32"/>
      <c r="C190" s="127" t="s">
        <v>203</v>
      </c>
      <c r="D190" s="127" t="s">
        <v>128</v>
      </c>
      <c r="E190" s="128" t="s">
        <v>291</v>
      </c>
      <c r="F190" s="129" t="s">
        <v>292</v>
      </c>
      <c r="G190" s="130" t="s">
        <v>131</v>
      </c>
      <c r="H190" s="131">
        <v>1354.4670000000001</v>
      </c>
      <c r="I190" s="132"/>
      <c r="J190" s="133">
        <f>ROUND(I190*H190,2)</f>
        <v>0</v>
      </c>
      <c r="K190" s="129" t="s">
        <v>132</v>
      </c>
      <c r="L190" s="32"/>
      <c r="M190" s="134" t="s">
        <v>19</v>
      </c>
      <c r="N190" s="135" t="s">
        <v>46</v>
      </c>
      <c r="P190" s="136">
        <f>O190*H190</f>
        <v>0</v>
      </c>
      <c r="Q190" s="136">
        <v>0</v>
      </c>
      <c r="R190" s="136">
        <f>Q190*H190</f>
        <v>0</v>
      </c>
      <c r="S190" s="136">
        <v>0</v>
      </c>
      <c r="T190" s="137">
        <f>S190*H190</f>
        <v>0</v>
      </c>
      <c r="AR190" s="138" t="s">
        <v>180</v>
      </c>
      <c r="AT190" s="138" t="s">
        <v>128</v>
      </c>
      <c r="AU190" s="138" t="s">
        <v>85</v>
      </c>
      <c r="AY190" s="17" t="s">
        <v>125</v>
      </c>
      <c r="BE190" s="139">
        <f>IF(N190="základní",J190,0)</f>
        <v>0</v>
      </c>
      <c r="BF190" s="139">
        <f>IF(N190="snížená",J190,0)</f>
        <v>0</v>
      </c>
      <c r="BG190" s="139">
        <f>IF(N190="zákl. přenesená",J190,0)</f>
        <v>0</v>
      </c>
      <c r="BH190" s="139">
        <f>IF(N190="sníž. přenesená",J190,0)</f>
        <v>0</v>
      </c>
      <c r="BI190" s="139">
        <f>IF(N190="nulová",J190,0)</f>
        <v>0</v>
      </c>
      <c r="BJ190" s="17" t="s">
        <v>83</v>
      </c>
      <c r="BK190" s="139">
        <f>ROUND(I190*H190,2)</f>
        <v>0</v>
      </c>
      <c r="BL190" s="17" t="s">
        <v>180</v>
      </c>
      <c r="BM190" s="138" t="s">
        <v>267</v>
      </c>
    </row>
    <row r="191" spans="2:65" s="1" customFormat="1" ht="11.25">
      <c r="B191" s="32"/>
      <c r="D191" s="140" t="s">
        <v>134</v>
      </c>
      <c r="F191" s="141" t="s">
        <v>294</v>
      </c>
      <c r="I191" s="142"/>
      <c r="L191" s="32"/>
      <c r="M191" s="143"/>
      <c r="T191" s="53"/>
      <c r="AT191" s="17" t="s">
        <v>134</v>
      </c>
      <c r="AU191" s="17" t="s">
        <v>85</v>
      </c>
    </row>
    <row r="192" spans="2:65" s="1" customFormat="1" ht="11.25">
      <c r="B192" s="32"/>
      <c r="D192" s="144" t="s">
        <v>136</v>
      </c>
      <c r="F192" s="145" t="s">
        <v>295</v>
      </c>
      <c r="I192" s="142"/>
      <c r="L192" s="32"/>
      <c r="M192" s="143"/>
      <c r="T192" s="53"/>
      <c r="AT192" s="17" t="s">
        <v>136</v>
      </c>
      <c r="AU192" s="17" t="s">
        <v>85</v>
      </c>
    </row>
    <row r="193" spans="2:65" s="13" customFormat="1" ht="11.25">
      <c r="B193" s="152"/>
      <c r="D193" s="140" t="s">
        <v>138</v>
      </c>
      <c r="E193" s="153" t="s">
        <v>19</v>
      </c>
      <c r="F193" s="154" t="s">
        <v>467</v>
      </c>
      <c r="H193" s="155">
        <v>1354.4670000000001</v>
      </c>
      <c r="I193" s="156"/>
      <c r="L193" s="152"/>
      <c r="M193" s="157"/>
      <c r="T193" s="158"/>
      <c r="AT193" s="153" t="s">
        <v>138</v>
      </c>
      <c r="AU193" s="153" t="s">
        <v>85</v>
      </c>
      <c r="AV193" s="13" t="s">
        <v>85</v>
      </c>
      <c r="AW193" s="13" t="s">
        <v>36</v>
      </c>
      <c r="AX193" s="13" t="s">
        <v>75</v>
      </c>
      <c r="AY193" s="153" t="s">
        <v>125</v>
      </c>
    </row>
    <row r="194" spans="2:65" s="14" customFormat="1" ht="11.25">
      <c r="B194" s="159"/>
      <c r="D194" s="140" t="s">
        <v>138</v>
      </c>
      <c r="E194" s="160" t="s">
        <v>19</v>
      </c>
      <c r="F194" s="161" t="s">
        <v>141</v>
      </c>
      <c r="H194" s="162">
        <v>1354.4670000000001</v>
      </c>
      <c r="I194" s="163"/>
      <c r="L194" s="159"/>
      <c r="M194" s="164"/>
      <c r="T194" s="165"/>
      <c r="AT194" s="160" t="s">
        <v>138</v>
      </c>
      <c r="AU194" s="160" t="s">
        <v>85</v>
      </c>
      <c r="AV194" s="14" t="s">
        <v>133</v>
      </c>
      <c r="AW194" s="14" t="s">
        <v>36</v>
      </c>
      <c r="AX194" s="14" t="s">
        <v>83</v>
      </c>
      <c r="AY194" s="160" t="s">
        <v>125</v>
      </c>
    </row>
    <row r="195" spans="2:65" s="1" customFormat="1" ht="16.5" customHeight="1">
      <c r="B195" s="32"/>
      <c r="C195" s="166" t="s">
        <v>276</v>
      </c>
      <c r="D195" s="166" t="s">
        <v>215</v>
      </c>
      <c r="E195" s="167" t="s">
        <v>298</v>
      </c>
      <c r="F195" s="168" t="s">
        <v>299</v>
      </c>
      <c r="G195" s="169" t="s">
        <v>131</v>
      </c>
      <c r="H195" s="170">
        <v>1557.6369999999999</v>
      </c>
      <c r="I195" s="171"/>
      <c r="J195" s="172">
        <f>ROUND(I195*H195,2)</f>
        <v>0</v>
      </c>
      <c r="K195" s="168" t="s">
        <v>132</v>
      </c>
      <c r="L195" s="173"/>
      <c r="M195" s="174" t="s">
        <v>19</v>
      </c>
      <c r="N195" s="175" t="s">
        <v>46</v>
      </c>
      <c r="P195" s="136">
        <f>O195*H195</f>
        <v>0</v>
      </c>
      <c r="Q195" s="136">
        <v>5.0000000000000001E-4</v>
      </c>
      <c r="R195" s="136">
        <f>Q195*H195</f>
        <v>0.77881849999999997</v>
      </c>
      <c r="S195" s="136">
        <v>0</v>
      </c>
      <c r="T195" s="137">
        <f>S195*H195</f>
        <v>0</v>
      </c>
      <c r="AR195" s="138" t="s">
        <v>219</v>
      </c>
      <c r="AT195" s="138" t="s">
        <v>215</v>
      </c>
      <c r="AU195" s="138" t="s">
        <v>85</v>
      </c>
      <c r="AY195" s="17" t="s">
        <v>125</v>
      </c>
      <c r="BE195" s="139">
        <f>IF(N195="základní",J195,0)</f>
        <v>0</v>
      </c>
      <c r="BF195" s="139">
        <f>IF(N195="snížená",J195,0)</f>
        <v>0</v>
      </c>
      <c r="BG195" s="139">
        <f>IF(N195="zákl. přenesená",J195,0)</f>
        <v>0</v>
      </c>
      <c r="BH195" s="139">
        <f>IF(N195="sníž. přenesená",J195,0)</f>
        <v>0</v>
      </c>
      <c r="BI195" s="139">
        <f>IF(N195="nulová",J195,0)</f>
        <v>0</v>
      </c>
      <c r="BJ195" s="17" t="s">
        <v>83</v>
      </c>
      <c r="BK195" s="139">
        <f>ROUND(I195*H195,2)</f>
        <v>0</v>
      </c>
      <c r="BL195" s="17" t="s">
        <v>180</v>
      </c>
      <c r="BM195" s="138" t="s">
        <v>272</v>
      </c>
    </row>
    <row r="196" spans="2:65" s="1" customFormat="1" ht="11.25">
      <c r="B196" s="32"/>
      <c r="D196" s="140" t="s">
        <v>134</v>
      </c>
      <c r="F196" s="141" t="s">
        <v>299</v>
      </c>
      <c r="I196" s="142"/>
      <c r="L196" s="32"/>
      <c r="M196" s="143"/>
      <c r="T196" s="53"/>
      <c r="AT196" s="17" t="s">
        <v>134</v>
      </c>
      <c r="AU196" s="17" t="s">
        <v>85</v>
      </c>
    </row>
    <row r="197" spans="2:65" s="13" customFormat="1" ht="11.25">
      <c r="B197" s="152"/>
      <c r="D197" s="140" t="s">
        <v>138</v>
      </c>
      <c r="E197" s="153" t="s">
        <v>19</v>
      </c>
      <c r="F197" s="154" t="s">
        <v>468</v>
      </c>
      <c r="H197" s="155">
        <v>1557.6369999999999</v>
      </c>
      <c r="I197" s="156"/>
      <c r="L197" s="152"/>
      <c r="M197" s="157"/>
      <c r="T197" s="158"/>
      <c r="AT197" s="153" t="s">
        <v>138</v>
      </c>
      <c r="AU197" s="153" t="s">
        <v>85</v>
      </c>
      <c r="AV197" s="13" t="s">
        <v>85</v>
      </c>
      <c r="AW197" s="13" t="s">
        <v>36</v>
      </c>
      <c r="AX197" s="13" t="s">
        <v>75</v>
      </c>
      <c r="AY197" s="153" t="s">
        <v>125</v>
      </c>
    </row>
    <row r="198" spans="2:65" s="14" customFormat="1" ht="11.25">
      <c r="B198" s="159"/>
      <c r="D198" s="140" t="s">
        <v>138</v>
      </c>
      <c r="E198" s="160" t="s">
        <v>19</v>
      </c>
      <c r="F198" s="161" t="s">
        <v>141</v>
      </c>
      <c r="H198" s="162">
        <v>1557.6369999999999</v>
      </c>
      <c r="I198" s="163"/>
      <c r="L198" s="159"/>
      <c r="M198" s="164"/>
      <c r="T198" s="165"/>
      <c r="AT198" s="160" t="s">
        <v>138</v>
      </c>
      <c r="AU198" s="160" t="s">
        <v>85</v>
      </c>
      <c r="AV198" s="14" t="s">
        <v>133</v>
      </c>
      <c r="AW198" s="14" t="s">
        <v>36</v>
      </c>
      <c r="AX198" s="14" t="s">
        <v>83</v>
      </c>
      <c r="AY198" s="160" t="s">
        <v>125</v>
      </c>
    </row>
    <row r="199" spans="2:65" s="1" customFormat="1" ht="16.5" customHeight="1">
      <c r="B199" s="32"/>
      <c r="C199" s="127" t="s">
        <v>211</v>
      </c>
      <c r="D199" s="127" t="s">
        <v>128</v>
      </c>
      <c r="E199" s="128" t="s">
        <v>469</v>
      </c>
      <c r="F199" s="129" t="s">
        <v>470</v>
      </c>
      <c r="G199" s="130" t="s">
        <v>210</v>
      </c>
      <c r="H199" s="131">
        <v>27.2</v>
      </c>
      <c r="I199" s="132"/>
      <c r="J199" s="133">
        <f>ROUND(I199*H199,2)</f>
        <v>0</v>
      </c>
      <c r="K199" s="129" t="s">
        <v>132</v>
      </c>
      <c r="L199" s="32"/>
      <c r="M199" s="134" t="s">
        <v>19</v>
      </c>
      <c r="N199" s="135" t="s">
        <v>46</v>
      </c>
      <c r="P199" s="136">
        <f>O199*H199</f>
        <v>0</v>
      </c>
      <c r="Q199" s="136">
        <v>0</v>
      </c>
      <c r="R199" s="136">
        <f>Q199*H199</f>
        <v>0</v>
      </c>
      <c r="S199" s="136">
        <v>1.91E-3</v>
      </c>
      <c r="T199" s="137">
        <f>S199*H199</f>
        <v>5.1951999999999998E-2</v>
      </c>
      <c r="AR199" s="138" t="s">
        <v>180</v>
      </c>
      <c r="AT199" s="138" t="s">
        <v>128</v>
      </c>
      <c r="AU199" s="138" t="s">
        <v>85</v>
      </c>
      <c r="AY199" s="17" t="s">
        <v>125</v>
      </c>
      <c r="BE199" s="139">
        <f>IF(N199="základní",J199,0)</f>
        <v>0</v>
      </c>
      <c r="BF199" s="139">
        <f>IF(N199="snížená",J199,0)</f>
        <v>0</v>
      </c>
      <c r="BG199" s="139">
        <f>IF(N199="zákl. přenesená",J199,0)</f>
        <v>0</v>
      </c>
      <c r="BH199" s="139">
        <f>IF(N199="sníž. přenesená",J199,0)</f>
        <v>0</v>
      </c>
      <c r="BI199" s="139">
        <f>IF(N199="nulová",J199,0)</f>
        <v>0</v>
      </c>
      <c r="BJ199" s="17" t="s">
        <v>83</v>
      </c>
      <c r="BK199" s="139">
        <f>ROUND(I199*H199,2)</f>
        <v>0</v>
      </c>
      <c r="BL199" s="17" t="s">
        <v>180</v>
      </c>
      <c r="BM199" s="138" t="s">
        <v>285</v>
      </c>
    </row>
    <row r="200" spans="2:65" s="1" customFormat="1" ht="11.25">
      <c r="B200" s="32"/>
      <c r="D200" s="140" t="s">
        <v>134</v>
      </c>
      <c r="F200" s="141" t="s">
        <v>471</v>
      </c>
      <c r="I200" s="142"/>
      <c r="L200" s="32"/>
      <c r="M200" s="143"/>
      <c r="T200" s="53"/>
      <c r="AT200" s="17" t="s">
        <v>134</v>
      </c>
      <c r="AU200" s="17" t="s">
        <v>85</v>
      </c>
    </row>
    <row r="201" spans="2:65" s="1" customFormat="1" ht="11.25">
      <c r="B201" s="32"/>
      <c r="D201" s="144" t="s">
        <v>136</v>
      </c>
      <c r="F201" s="145" t="s">
        <v>472</v>
      </c>
      <c r="I201" s="142"/>
      <c r="L201" s="32"/>
      <c r="M201" s="143"/>
      <c r="T201" s="53"/>
      <c r="AT201" s="17" t="s">
        <v>136</v>
      </c>
      <c r="AU201" s="17" t="s">
        <v>85</v>
      </c>
    </row>
    <row r="202" spans="2:65" s="12" customFormat="1" ht="11.25">
      <c r="B202" s="146"/>
      <c r="D202" s="140" t="s">
        <v>138</v>
      </c>
      <c r="E202" s="147" t="s">
        <v>19</v>
      </c>
      <c r="F202" s="148" t="s">
        <v>473</v>
      </c>
      <c r="H202" s="147" t="s">
        <v>19</v>
      </c>
      <c r="I202" s="149"/>
      <c r="L202" s="146"/>
      <c r="M202" s="150"/>
      <c r="T202" s="151"/>
      <c r="AT202" s="147" t="s">
        <v>138</v>
      </c>
      <c r="AU202" s="147" t="s">
        <v>85</v>
      </c>
      <c r="AV202" s="12" t="s">
        <v>83</v>
      </c>
      <c r="AW202" s="12" t="s">
        <v>36</v>
      </c>
      <c r="AX202" s="12" t="s">
        <v>75</v>
      </c>
      <c r="AY202" s="147" t="s">
        <v>125</v>
      </c>
    </row>
    <row r="203" spans="2:65" s="13" customFormat="1" ht="11.25">
      <c r="B203" s="152"/>
      <c r="D203" s="140" t="s">
        <v>138</v>
      </c>
      <c r="E203" s="153" t="s">
        <v>19</v>
      </c>
      <c r="F203" s="154" t="s">
        <v>474</v>
      </c>
      <c r="H203" s="155">
        <v>27.2</v>
      </c>
      <c r="I203" s="156"/>
      <c r="L203" s="152"/>
      <c r="M203" s="157"/>
      <c r="T203" s="158"/>
      <c r="AT203" s="153" t="s">
        <v>138</v>
      </c>
      <c r="AU203" s="153" t="s">
        <v>85</v>
      </c>
      <c r="AV203" s="13" t="s">
        <v>85</v>
      </c>
      <c r="AW203" s="13" t="s">
        <v>36</v>
      </c>
      <c r="AX203" s="13" t="s">
        <v>75</v>
      </c>
      <c r="AY203" s="153" t="s">
        <v>125</v>
      </c>
    </row>
    <row r="204" spans="2:65" s="14" customFormat="1" ht="11.25">
      <c r="B204" s="159"/>
      <c r="D204" s="140" t="s">
        <v>138</v>
      </c>
      <c r="E204" s="160" t="s">
        <v>19</v>
      </c>
      <c r="F204" s="161" t="s">
        <v>141</v>
      </c>
      <c r="H204" s="162">
        <v>27.2</v>
      </c>
      <c r="I204" s="163"/>
      <c r="L204" s="159"/>
      <c r="M204" s="164"/>
      <c r="T204" s="165"/>
      <c r="AT204" s="160" t="s">
        <v>138</v>
      </c>
      <c r="AU204" s="160" t="s">
        <v>85</v>
      </c>
      <c r="AV204" s="14" t="s">
        <v>133</v>
      </c>
      <c r="AW204" s="14" t="s">
        <v>36</v>
      </c>
      <c r="AX204" s="14" t="s">
        <v>83</v>
      </c>
      <c r="AY204" s="160" t="s">
        <v>125</v>
      </c>
    </row>
    <row r="205" spans="2:65" s="1" customFormat="1" ht="16.5" customHeight="1">
      <c r="B205" s="32"/>
      <c r="C205" s="127" t="s">
        <v>290</v>
      </c>
      <c r="D205" s="127" t="s">
        <v>128</v>
      </c>
      <c r="E205" s="128" t="s">
        <v>315</v>
      </c>
      <c r="F205" s="129" t="s">
        <v>316</v>
      </c>
      <c r="G205" s="130" t="s">
        <v>131</v>
      </c>
      <c r="H205" s="131">
        <v>1354.4670000000001</v>
      </c>
      <c r="I205" s="132"/>
      <c r="J205" s="133">
        <f>ROUND(I205*H205,2)</f>
        <v>0</v>
      </c>
      <c r="K205" s="129" t="s">
        <v>132</v>
      </c>
      <c r="L205" s="32"/>
      <c r="M205" s="134" t="s">
        <v>19</v>
      </c>
      <c r="N205" s="135" t="s">
        <v>46</v>
      </c>
      <c r="P205" s="136">
        <f>O205*H205</f>
        <v>0</v>
      </c>
      <c r="Q205" s="136">
        <v>0</v>
      </c>
      <c r="R205" s="136">
        <f>Q205*H205</f>
        <v>0</v>
      </c>
      <c r="S205" s="136">
        <v>0</v>
      </c>
      <c r="T205" s="137">
        <f>S205*H205</f>
        <v>0</v>
      </c>
      <c r="AR205" s="138" t="s">
        <v>180</v>
      </c>
      <c r="AT205" s="138" t="s">
        <v>128</v>
      </c>
      <c r="AU205" s="138" t="s">
        <v>85</v>
      </c>
      <c r="AY205" s="17" t="s">
        <v>125</v>
      </c>
      <c r="BE205" s="139">
        <f>IF(N205="základní",J205,0)</f>
        <v>0</v>
      </c>
      <c r="BF205" s="139">
        <f>IF(N205="snížená",J205,0)</f>
        <v>0</v>
      </c>
      <c r="BG205" s="139">
        <f>IF(N205="zákl. přenesená",J205,0)</f>
        <v>0</v>
      </c>
      <c r="BH205" s="139">
        <f>IF(N205="sníž. přenesená",J205,0)</f>
        <v>0</v>
      </c>
      <c r="BI205" s="139">
        <f>IF(N205="nulová",J205,0)</f>
        <v>0</v>
      </c>
      <c r="BJ205" s="17" t="s">
        <v>83</v>
      </c>
      <c r="BK205" s="139">
        <f>ROUND(I205*H205,2)</f>
        <v>0</v>
      </c>
      <c r="BL205" s="17" t="s">
        <v>180</v>
      </c>
      <c r="BM205" s="138" t="s">
        <v>293</v>
      </c>
    </row>
    <row r="206" spans="2:65" s="1" customFormat="1" ht="11.25">
      <c r="B206" s="32"/>
      <c r="D206" s="140" t="s">
        <v>134</v>
      </c>
      <c r="F206" s="141" t="s">
        <v>318</v>
      </c>
      <c r="I206" s="142"/>
      <c r="L206" s="32"/>
      <c r="M206" s="143"/>
      <c r="T206" s="53"/>
      <c r="AT206" s="17" t="s">
        <v>134</v>
      </c>
      <c r="AU206" s="17" t="s">
        <v>85</v>
      </c>
    </row>
    <row r="207" spans="2:65" s="1" customFormat="1" ht="11.25">
      <c r="B207" s="32"/>
      <c r="D207" s="144" t="s">
        <v>136</v>
      </c>
      <c r="F207" s="145" t="s">
        <v>319</v>
      </c>
      <c r="I207" s="142"/>
      <c r="L207" s="32"/>
      <c r="M207" s="143"/>
      <c r="T207" s="53"/>
      <c r="AT207" s="17" t="s">
        <v>136</v>
      </c>
      <c r="AU207" s="17" t="s">
        <v>85</v>
      </c>
    </row>
    <row r="208" spans="2:65" s="13" customFormat="1" ht="11.25">
      <c r="B208" s="152"/>
      <c r="D208" s="140" t="s">
        <v>138</v>
      </c>
      <c r="E208" s="153" t="s">
        <v>19</v>
      </c>
      <c r="F208" s="154" t="s">
        <v>467</v>
      </c>
      <c r="H208" s="155">
        <v>1354.4670000000001</v>
      </c>
      <c r="I208" s="156"/>
      <c r="L208" s="152"/>
      <c r="M208" s="157"/>
      <c r="T208" s="158"/>
      <c r="AT208" s="153" t="s">
        <v>138</v>
      </c>
      <c r="AU208" s="153" t="s">
        <v>85</v>
      </c>
      <c r="AV208" s="13" t="s">
        <v>85</v>
      </c>
      <c r="AW208" s="13" t="s">
        <v>36</v>
      </c>
      <c r="AX208" s="13" t="s">
        <v>75</v>
      </c>
      <c r="AY208" s="153" t="s">
        <v>125</v>
      </c>
    </row>
    <row r="209" spans="2:65" s="14" customFormat="1" ht="11.25">
      <c r="B209" s="159"/>
      <c r="D209" s="140" t="s">
        <v>138</v>
      </c>
      <c r="E209" s="160" t="s">
        <v>19</v>
      </c>
      <c r="F209" s="161" t="s">
        <v>141</v>
      </c>
      <c r="H209" s="162">
        <v>1354.4670000000001</v>
      </c>
      <c r="I209" s="163"/>
      <c r="L209" s="159"/>
      <c r="M209" s="164"/>
      <c r="T209" s="165"/>
      <c r="AT209" s="160" t="s">
        <v>138</v>
      </c>
      <c r="AU209" s="160" t="s">
        <v>85</v>
      </c>
      <c r="AV209" s="14" t="s">
        <v>133</v>
      </c>
      <c r="AW209" s="14" t="s">
        <v>36</v>
      </c>
      <c r="AX209" s="14" t="s">
        <v>83</v>
      </c>
      <c r="AY209" s="160" t="s">
        <v>125</v>
      </c>
    </row>
    <row r="210" spans="2:65" s="1" customFormat="1" ht="16.5" customHeight="1">
      <c r="B210" s="32"/>
      <c r="C210" s="166" t="s">
        <v>220</v>
      </c>
      <c r="D210" s="166" t="s">
        <v>215</v>
      </c>
      <c r="E210" s="167" t="s">
        <v>322</v>
      </c>
      <c r="F210" s="168" t="s">
        <v>323</v>
      </c>
      <c r="G210" s="169" t="s">
        <v>131</v>
      </c>
      <c r="H210" s="170">
        <v>1557.6369999999999</v>
      </c>
      <c r="I210" s="171"/>
      <c r="J210" s="172">
        <f>ROUND(I210*H210,2)</f>
        <v>0</v>
      </c>
      <c r="K210" s="168" t="s">
        <v>19</v>
      </c>
      <c r="L210" s="173"/>
      <c r="M210" s="174" t="s">
        <v>19</v>
      </c>
      <c r="N210" s="175" t="s">
        <v>46</v>
      </c>
      <c r="P210" s="136">
        <f>O210*H210</f>
        <v>0</v>
      </c>
      <c r="Q210" s="136">
        <v>0</v>
      </c>
      <c r="R210" s="136">
        <f>Q210*H210</f>
        <v>0</v>
      </c>
      <c r="S210" s="136">
        <v>0</v>
      </c>
      <c r="T210" s="137">
        <f>S210*H210</f>
        <v>0</v>
      </c>
      <c r="AR210" s="138" t="s">
        <v>219</v>
      </c>
      <c r="AT210" s="138" t="s">
        <v>215</v>
      </c>
      <c r="AU210" s="138" t="s">
        <v>85</v>
      </c>
      <c r="AY210" s="17" t="s">
        <v>125</v>
      </c>
      <c r="BE210" s="139">
        <f>IF(N210="základní",J210,0)</f>
        <v>0</v>
      </c>
      <c r="BF210" s="139">
        <f>IF(N210="snížená",J210,0)</f>
        <v>0</v>
      </c>
      <c r="BG210" s="139">
        <f>IF(N210="zákl. přenesená",J210,0)</f>
        <v>0</v>
      </c>
      <c r="BH210" s="139">
        <f>IF(N210="sníž. přenesená",J210,0)</f>
        <v>0</v>
      </c>
      <c r="BI210" s="139">
        <f>IF(N210="nulová",J210,0)</f>
        <v>0</v>
      </c>
      <c r="BJ210" s="17" t="s">
        <v>83</v>
      </c>
      <c r="BK210" s="139">
        <f>ROUND(I210*H210,2)</f>
        <v>0</v>
      </c>
      <c r="BL210" s="17" t="s">
        <v>180</v>
      </c>
      <c r="BM210" s="138" t="s">
        <v>300</v>
      </c>
    </row>
    <row r="211" spans="2:65" s="1" customFormat="1" ht="11.25">
      <c r="B211" s="32"/>
      <c r="D211" s="140" t="s">
        <v>134</v>
      </c>
      <c r="F211" s="141" t="s">
        <v>323</v>
      </c>
      <c r="I211" s="142"/>
      <c r="L211" s="32"/>
      <c r="M211" s="143"/>
      <c r="T211" s="53"/>
      <c r="AT211" s="17" t="s">
        <v>134</v>
      </c>
      <c r="AU211" s="17" t="s">
        <v>85</v>
      </c>
    </row>
    <row r="212" spans="2:65" s="1" customFormat="1" ht="16.5" customHeight="1">
      <c r="B212" s="32"/>
      <c r="C212" s="127" t="s">
        <v>302</v>
      </c>
      <c r="D212" s="127" t="s">
        <v>128</v>
      </c>
      <c r="E212" s="128" t="s">
        <v>475</v>
      </c>
      <c r="F212" s="129" t="s">
        <v>476</v>
      </c>
      <c r="G212" s="130" t="s">
        <v>131</v>
      </c>
      <c r="H212" s="131">
        <v>12</v>
      </c>
      <c r="I212" s="132"/>
      <c r="J212" s="133">
        <f>ROUND(I212*H212,2)</f>
        <v>0</v>
      </c>
      <c r="K212" s="129" t="s">
        <v>132</v>
      </c>
      <c r="L212" s="32"/>
      <c r="M212" s="134" t="s">
        <v>19</v>
      </c>
      <c r="N212" s="135" t="s">
        <v>46</v>
      </c>
      <c r="P212" s="136">
        <f>O212*H212</f>
        <v>0</v>
      </c>
      <c r="Q212" s="136">
        <v>2.7200000000000002E-3</v>
      </c>
      <c r="R212" s="136">
        <f>Q212*H212</f>
        <v>3.2640000000000002E-2</v>
      </c>
      <c r="S212" s="136">
        <v>0</v>
      </c>
      <c r="T212" s="137">
        <f>S212*H212</f>
        <v>0</v>
      </c>
      <c r="AR212" s="138" t="s">
        <v>180</v>
      </c>
      <c r="AT212" s="138" t="s">
        <v>128</v>
      </c>
      <c r="AU212" s="138" t="s">
        <v>85</v>
      </c>
      <c r="AY212" s="17" t="s">
        <v>125</v>
      </c>
      <c r="BE212" s="139">
        <f>IF(N212="základní",J212,0)</f>
        <v>0</v>
      </c>
      <c r="BF212" s="139">
        <f>IF(N212="snížená",J212,0)</f>
        <v>0</v>
      </c>
      <c r="BG212" s="139">
        <f>IF(N212="zákl. přenesená",J212,0)</f>
        <v>0</v>
      </c>
      <c r="BH212" s="139">
        <f>IF(N212="sníž. přenesená",J212,0)</f>
        <v>0</v>
      </c>
      <c r="BI212" s="139">
        <f>IF(N212="nulová",J212,0)</f>
        <v>0</v>
      </c>
      <c r="BJ212" s="17" t="s">
        <v>83</v>
      </c>
      <c r="BK212" s="139">
        <f>ROUND(I212*H212,2)</f>
        <v>0</v>
      </c>
      <c r="BL212" s="17" t="s">
        <v>180</v>
      </c>
      <c r="BM212" s="138" t="s">
        <v>477</v>
      </c>
    </row>
    <row r="213" spans="2:65" s="1" customFormat="1" ht="19.5">
      <c r="B213" s="32"/>
      <c r="D213" s="140" t="s">
        <v>134</v>
      </c>
      <c r="F213" s="141" t="s">
        <v>478</v>
      </c>
      <c r="I213" s="142"/>
      <c r="L213" s="32"/>
      <c r="M213" s="143"/>
      <c r="T213" s="53"/>
      <c r="AT213" s="17" t="s">
        <v>134</v>
      </c>
      <c r="AU213" s="17" t="s">
        <v>85</v>
      </c>
    </row>
    <row r="214" spans="2:65" s="1" customFormat="1" ht="11.25">
      <c r="B214" s="32"/>
      <c r="D214" s="144" t="s">
        <v>136</v>
      </c>
      <c r="F214" s="145" t="s">
        <v>479</v>
      </c>
      <c r="I214" s="142"/>
      <c r="L214" s="32"/>
      <c r="M214" s="143"/>
      <c r="T214" s="53"/>
      <c r="AT214" s="17" t="s">
        <v>136</v>
      </c>
      <c r="AU214" s="17" t="s">
        <v>85</v>
      </c>
    </row>
    <row r="215" spans="2:65" s="12" customFormat="1" ht="11.25">
      <c r="B215" s="146"/>
      <c r="D215" s="140" t="s">
        <v>138</v>
      </c>
      <c r="E215" s="147" t="s">
        <v>19</v>
      </c>
      <c r="F215" s="148" t="s">
        <v>480</v>
      </c>
      <c r="H215" s="147" t="s">
        <v>19</v>
      </c>
      <c r="I215" s="149"/>
      <c r="L215" s="146"/>
      <c r="M215" s="150"/>
      <c r="T215" s="151"/>
      <c r="AT215" s="147" t="s">
        <v>138</v>
      </c>
      <c r="AU215" s="147" t="s">
        <v>85</v>
      </c>
      <c r="AV215" s="12" t="s">
        <v>83</v>
      </c>
      <c r="AW215" s="12" t="s">
        <v>36</v>
      </c>
      <c r="AX215" s="12" t="s">
        <v>75</v>
      </c>
      <c r="AY215" s="147" t="s">
        <v>125</v>
      </c>
    </row>
    <row r="216" spans="2:65" s="13" customFormat="1" ht="11.25">
      <c r="B216" s="152"/>
      <c r="D216" s="140" t="s">
        <v>138</v>
      </c>
      <c r="E216" s="153" t="s">
        <v>19</v>
      </c>
      <c r="F216" s="154" t="s">
        <v>459</v>
      </c>
      <c r="H216" s="155">
        <v>12</v>
      </c>
      <c r="I216" s="156"/>
      <c r="L216" s="152"/>
      <c r="M216" s="157"/>
      <c r="T216" s="158"/>
      <c r="AT216" s="153" t="s">
        <v>138</v>
      </c>
      <c r="AU216" s="153" t="s">
        <v>85</v>
      </c>
      <c r="AV216" s="13" t="s">
        <v>85</v>
      </c>
      <c r="AW216" s="13" t="s">
        <v>36</v>
      </c>
      <c r="AX216" s="13" t="s">
        <v>83</v>
      </c>
      <c r="AY216" s="153" t="s">
        <v>125</v>
      </c>
    </row>
    <row r="217" spans="2:65" s="1" customFormat="1" ht="16.5" customHeight="1">
      <c r="B217" s="32"/>
      <c r="C217" s="127" t="s">
        <v>224</v>
      </c>
      <c r="D217" s="127" t="s">
        <v>128</v>
      </c>
      <c r="E217" s="128" t="s">
        <v>327</v>
      </c>
      <c r="F217" s="129" t="s">
        <v>328</v>
      </c>
      <c r="G217" s="130" t="s">
        <v>202</v>
      </c>
      <c r="H217" s="131">
        <v>11</v>
      </c>
      <c r="I217" s="132"/>
      <c r="J217" s="133">
        <f>ROUND(I217*H217,2)</f>
        <v>0</v>
      </c>
      <c r="K217" s="129" t="s">
        <v>132</v>
      </c>
      <c r="L217" s="32"/>
      <c r="M217" s="134" t="s">
        <v>19</v>
      </c>
      <c r="N217" s="135" t="s">
        <v>46</v>
      </c>
      <c r="P217" s="136">
        <f>O217*H217</f>
        <v>0</v>
      </c>
      <c r="Q217" s="136">
        <v>0</v>
      </c>
      <c r="R217" s="136">
        <f>Q217*H217</f>
        <v>0</v>
      </c>
      <c r="S217" s="136">
        <v>0</v>
      </c>
      <c r="T217" s="137">
        <f>S217*H217</f>
        <v>0</v>
      </c>
      <c r="AR217" s="138" t="s">
        <v>180</v>
      </c>
      <c r="AT217" s="138" t="s">
        <v>128</v>
      </c>
      <c r="AU217" s="138" t="s">
        <v>85</v>
      </c>
      <c r="AY217" s="17" t="s">
        <v>125</v>
      </c>
      <c r="BE217" s="139">
        <f>IF(N217="základní",J217,0)</f>
        <v>0</v>
      </c>
      <c r="BF217" s="139">
        <f>IF(N217="snížená",J217,0)</f>
        <v>0</v>
      </c>
      <c r="BG217" s="139">
        <f>IF(N217="zákl. přenesená",J217,0)</f>
        <v>0</v>
      </c>
      <c r="BH217" s="139">
        <f>IF(N217="sníž. přenesená",J217,0)</f>
        <v>0</v>
      </c>
      <c r="BI217" s="139">
        <f>IF(N217="nulová",J217,0)</f>
        <v>0</v>
      </c>
      <c r="BJ217" s="17" t="s">
        <v>83</v>
      </c>
      <c r="BK217" s="139">
        <f>ROUND(I217*H217,2)</f>
        <v>0</v>
      </c>
      <c r="BL217" s="17" t="s">
        <v>180</v>
      </c>
      <c r="BM217" s="138" t="s">
        <v>305</v>
      </c>
    </row>
    <row r="218" spans="2:65" s="1" customFormat="1" ht="11.25">
      <c r="B218" s="32"/>
      <c r="D218" s="140" t="s">
        <v>134</v>
      </c>
      <c r="F218" s="141" t="s">
        <v>330</v>
      </c>
      <c r="I218" s="142"/>
      <c r="L218" s="32"/>
      <c r="M218" s="143"/>
      <c r="T218" s="53"/>
      <c r="AT218" s="17" t="s">
        <v>134</v>
      </c>
      <c r="AU218" s="17" t="s">
        <v>85</v>
      </c>
    </row>
    <row r="219" spans="2:65" s="1" customFormat="1" ht="11.25">
      <c r="B219" s="32"/>
      <c r="D219" s="144" t="s">
        <v>136</v>
      </c>
      <c r="F219" s="145" t="s">
        <v>331</v>
      </c>
      <c r="I219" s="142"/>
      <c r="L219" s="32"/>
      <c r="M219" s="143"/>
      <c r="T219" s="53"/>
      <c r="AT219" s="17" t="s">
        <v>136</v>
      </c>
      <c r="AU219" s="17" t="s">
        <v>85</v>
      </c>
    </row>
    <row r="220" spans="2:65" s="1" customFormat="1" ht="16.5" customHeight="1">
      <c r="B220" s="32"/>
      <c r="C220" s="166" t="s">
        <v>314</v>
      </c>
      <c r="D220" s="166" t="s">
        <v>215</v>
      </c>
      <c r="E220" s="167" t="s">
        <v>333</v>
      </c>
      <c r="F220" s="168" t="s">
        <v>334</v>
      </c>
      <c r="G220" s="169" t="s">
        <v>202</v>
      </c>
      <c r="H220" s="170">
        <v>11</v>
      </c>
      <c r="I220" s="171"/>
      <c r="J220" s="172">
        <f>ROUND(I220*H220,2)</f>
        <v>0</v>
      </c>
      <c r="K220" s="168" t="s">
        <v>132</v>
      </c>
      <c r="L220" s="173"/>
      <c r="M220" s="174" t="s">
        <v>19</v>
      </c>
      <c r="N220" s="175" t="s">
        <v>46</v>
      </c>
      <c r="P220" s="136">
        <f>O220*H220</f>
        <v>0</v>
      </c>
      <c r="Q220" s="136">
        <v>8.0000000000000002E-3</v>
      </c>
      <c r="R220" s="136">
        <f>Q220*H220</f>
        <v>8.7999999999999995E-2</v>
      </c>
      <c r="S220" s="136">
        <v>0</v>
      </c>
      <c r="T220" s="137">
        <f>S220*H220</f>
        <v>0</v>
      </c>
      <c r="AR220" s="138" t="s">
        <v>219</v>
      </c>
      <c r="AT220" s="138" t="s">
        <v>215</v>
      </c>
      <c r="AU220" s="138" t="s">
        <v>85</v>
      </c>
      <c r="AY220" s="17" t="s">
        <v>125</v>
      </c>
      <c r="BE220" s="139">
        <f>IF(N220="základní",J220,0)</f>
        <v>0</v>
      </c>
      <c r="BF220" s="139">
        <f>IF(N220="snížená",J220,0)</f>
        <v>0</v>
      </c>
      <c r="BG220" s="139">
        <f>IF(N220="zákl. přenesená",J220,0)</f>
        <v>0</v>
      </c>
      <c r="BH220" s="139">
        <f>IF(N220="sníž. přenesená",J220,0)</f>
        <v>0</v>
      </c>
      <c r="BI220" s="139">
        <f>IF(N220="nulová",J220,0)</f>
        <v>0</v>
      </c>
      <c r="BJ220" s="17" t="s">
        <v>83</v>
      </c>
      <c r="BK220" s="139">
        <f>ROUND(I220*H220,2)</f>
        <v>0</v>
      </c>
      <c r="BL220" s="17" t="s">
        <v>180</v>
      </c>
      <c r="BM220" s="138" t="s">
        <v>311</v>
      </c>
    </row>
    <row r="221" spans="2:65" s="1" customFormat="1" ht="11.25">
      <c r="B221" s="32"/>
      <c r="D221" s="140" t="s">
        <v>134</v>
      </c>
      <c r="F221" s="141" t="s">
        <v>334</v>
      </c>
      <c r="I221" s="142"/>
      <c r="L221" s="32"/>
      <c r="M221" s="143"/>
      <c r="T221" s="53"/>
      <c r="AT221" s="17" t="s">
        <v>134</v>
      </c>
      <c r="AU221" s="17" t="s">
        <v>85</v>
      </c>
    </row>
    <row r="222" spans="2:65" s="1" customFormat="1" ht="16.5" customHeight="1">
      <c r="B222" s="32"/>
      <c r="C222" s="127" t="s">
        <v>228</v>
      </c>
      <c r="D222" s="127" t="s">
        <v>128</v>
      </c>
      <c r="E222" s="128" t="s">
        <v>337</v>
      </c>
      <c r="F222" s="129" t="s">
        <v>338</v>
      </c>
      <c r="G222" s="130" t="s">
        <v>210</v>
      </c>
      <c r="H222" s="131">
        <v>87.35</v>
      </c>
      <c r="I222" s="132"/>
      <c r="J222" s="133">
        <f>ROUND(I222*H222,2)</f>
        <v>0</v>
      </c>
      <c r="K222" s="129" t="s">
        <v>132</v>
      </c>
      <c r="L222" s="32"/>
      <c r="M222" s="134" t="s">
        <v>19</v>
      </c>
      <c r="N222" s="135" t="s">
        <v>46</v>
      </c>
      <c r="P222" s="136">
        <f>O222*H222</f>
        <v>0</v>
      </c>
      <c r="Q222" s="136">
        <v>1.2700000000000001E-3</v>
      </c>
      <c r="R222" s="136">
        <f>Q222*H222</f>
        <v>0.11093450000000001</v>
      </c>
      <c r="S222" s="136">
        <v>0</v>
      </c>
      <c r="T222" s="137">
        <f>S222*H222</f>
        <v>0</v>
      </c>
      <c r="AR222" s="138" t="s">
        <v>180</v>
      </c>
      <c r="AT222" s="138" t="s">
        <v>128</v>
      </c>
      <c r="AU222" s="138" t="s">
        <v>85</v>
      </c>
      <c r="AY222" s="17" t="s">
        <v>125</v>
      </c>
      <c r="BE222" s="139">
        <f>IF(N222="základní",J222,0)</f>
        <v>0</v>
      </c>
      <c r="BF222" s="139">
        <f>IF(N222="snížená",J222,0)</f>
        <v>0</v>
      </c>
      <c r="BG222" s="139">
        <f>IF(N222="zákl. přenesená",J222,0)</f>
        <v>0</v>
      </c>
      <c r="BH222" s="139">
        <f>IF(N222="sníž. přenesená",J222,0)</f>
        <v>0</v>
      </c>
      <c r="BI222" s="139">
        <f>IF(N222="nulová",J222,0)</f>
        <v>0</v>
      </c>
      <c r="BJ222" s="17" t="s">
        <v>83</v>
      </c>
      <c r="BK222" s="139">
        <f>ROUND(I222*H222,2)</f>
        <v>0</v>
      </c>
      <c r="BL222" s="17" t="s">
        <v>180</v>
      </c>
      <c r="BM222" s="138" t="s">
        <v>317</v>
      </c>
    </row>
    <row r="223" spans="2:65" s="1" customFormat="1" ht="11.25">
      <c r="B223" s="32"/>
      <c r="D223" s="140" t="s">
        <v>134</v>
      </c>
      <c r="F223" s="141" t="s">
        <v>340</v>
      </c>
      <c r="I223" s="142"/>
      <c r="L223" s="32"/>
      <c r="M223" s="143"/>
      <c r="T223" s="53"/>
      <c r="AT223" s="17" t="s">
        <v>134</v>
      </c>
      <c r="AU223" s="17" t="s">
        <v>85</v>
      </c>
    </row>
    <row r="224" spans="2:65" s="1" customFormat="1" ht="11.25">
      <c r="B224" s="32"/>
      <c r="D224" s="144" t="s">
        <v>136</v>
      </c>
      <c r="F224" s="145" t="s">
        <v>341</v>
      </c>
      <c r="I224" s="142"/>
      <c r="L224" s="32"/>
      <c r="M224" s="143"/>
      <c r="T224" s="53"/>
      <c r="AT224" s="17" t="s">
        <v>136</v>
      </c>
      <c r="AU224" s="17" t="s">
        <v>85</v>
      </c>
    </row>
    <row r="225" spans="2:65" s="13" customFormat="1" ht="11.25">
      <c r="B225" s="152"/>
      <c r="D225" s="140" t="s">
        <v>138</v>
      </c>
      <c r="E225" s="153" t="s">
        <v>19</v>
      </c>
      <c r="F225" s="154" t="s">
        <v>460</v>
      </c>
      <c r="H225" s="155">
        <v>87.35</v>
      </c>
      <c r="I225" s="156"/>
      <c r="L225" s="152"/>
      <c r="M225" s="157"/>
      <c r="T225" s="158"/>
      <c r="AT225" s="153" t="s">
        <v>138</v>
      </c>
      <c r="AU225" s="153" t="s">
        <v>85</v>
      </c>
      <c r="AV225" s="13" t="s">
        <v>85</v>
      </c>
      <c r="AW225" s="13" t="s">
        <v>36</v>
      </c>
      <c r="AX225" s="13" t="s">
        <v>75</v>
      </c>
      <c r="AY225" s="153" t="s">
        <v>125</v>
      </c>
    </row>
    <row r="226" spans="2:65" s="14" customFormat="1" ht="11.25">
      <c r="B226" s="159"/>
      <c r="D226" s="140" t="s">
        <v>138</v>
      </c>
      <c r="E226" s="160" t="s">
        <v>19</v>
      </c>
      <c r="F226" s="161" t="s">
        <v>141</v>
      </c>
      <c r="H226" s="162">
        <v>87.35</v>
      </c>
      <c r="I226" s="163"/>
      <c r="L226" s="159"/>
      <c r="M226" s="164"/>
      <c r="T226" s="165"/>
      <c r="AT226" s="160" t="s">
        <v>138</v>
      </c>
      <c r="AU226" s="160" t="s">
        <v>85</v>
      </c>
      <c r="AV226" s="14" t="s">
        <v>133</v>
      </c>
      <c r="AW226" s="14" t="s">
        <v>36</v>
      </c>
      <c r="AX226" s="14" t="s">
        <v>83</v>
      </c>
      <c r="AY226" s="160" t="s">
        <v>125</v>
      </c>
    </row>
    <row r="227" spans="2:65" s="1" customFormat="1" ht="16.5" customHeight="1">
      <c r="B227" s="32"/>
      <c r="C227" s="127" t="s">
        <v>326</v>
      </c>
      <c r="D227" s="127" t="s">
        <v>128</v>
      </c>
      <c r="E227" s="128" t="s">
        <v>343</v>
      </c>
      <c r="F227" s="129" t="s">
        <v>344</v>
      </c>
      <c r="G227" s="130" t="s">
        <v>210</v>
      </c>
      <c r="H227" s="131">
        <v>93.6</v>
      </c>
      <c r="I227" s="132"/>
      <c r="J227" s="133">
        <f>ROUND(I227*H227,2)</f>
        <v>0</v>
      </c>
      <c r="K227" s="129" t="s">
        <v>132</v>
      </c>
      <c r="L227" s="32"/>
      <c r="M227" s="134" t="s">
        <v>19</v>
      </c>
      <c r="N227" s="135" t="s">
        <v>46</v>
      </c>
      <c r="P227" s="136">
        <f>O227*H227</f>
        <v>0</v>
      </c>
      <c r="Q227" s="136">
        <v>1.2700000000000001E-3</v>
      </c>
      <c r="R227" s="136">
        <f>Q227*H227</f>
        <v>0.11887200000000001</v>
      </c>
      <c r="S227" s="136">
        <v>0</v>
      </c>
      <c r="T227" s="137">
        <f>S227*H227</f>
        <v>0</v>
      </c>
      <c r="AR227" s="138" t="s">
        <v>180</v>
      </c>
      <c r="AT227" s="138" t="s">
        <v>128</v>
      </c>
      <c r="AU227" s="138" t="s">
        <v>85</v>
      </c>
      <c r="AY227" s="17" t="s">
        <v>125</v>
      </c>
      <c r="BE227" s="139">
        <f>IF(N227="základní",J227,0)</f>
        <v>0</v>
      </c>
      <c r="BF227" s="139">
        <f>IF(N227="snížená",J227,0)</f>
        <v>0</v>
      </c>
      <c r="BG227" s="139">
        <f>IF(N227="zákl. přenesená",J227,0)</f>
        <v>0</v>
      </c>
      <c r="BH227" s="139">
        <f>IF(N227="sníž. přenesená",J227,0)</f>
        <v>0</v>
      </c>
      <c r="BI227" s="139">
        <f>IF(N227="nulová",J227,0)</f>
        <v>0</v>
      </c>
      <c r="BJ227" s="17" t="s">
        <v>83</v>
      </c>
      <c r="BK227" s="139">
        <f>ROUND(I227*H227,2)</f>
        <v>0</v>
      </c>
      <c r="BL227" s="17" t="s">
        <v>180</v>
      </c>
      <c r="BM227" s="138" t="s">
        <v>324</v>
      </c>
    </row>
    <row r="228" spans="2:65" s="1" customFormat="1" ht="11.25">
      <c r="B228" s="32"/>
      <c r="D228" s="140" t="s">
        <v>134</v>
      </c>
      <c r="F228" s="141" t="s">
        <v>346</v>
      </c>
      <c r="I228" s="142"/>
      <c r="L228" s="32"/>
      <c r="M228" s="143"/>
      <c r="T228" s="53"/>
      <c r="AT228" s="17" t="s">
        <v>134</v>
      </c>
      <c r="AU228" s="17" t="s">
        <v>85</v>
      </c>
    </row>
    <row r="229" spans="2:65" s="1" customFormat="1" ht="11.25">
      <c r="B229" s="32"/>
      <c r="D229" s="144" t="s">
        <v>136</v>
      </c>
      <c r="F229" s="145" t="s">
        <v>347</v>
      </c>
      <c r="I229" s="142"/>
      <c r="L229" s="32"/>
      <c r="M229" s="143"/>
      <c r="T229" s="53"/>
      <c r="AT229" s="17" t="s">
        <v>136</v>
      </c>
      <c r="AU229" s="17" t="s">
        <v>85</v>
      </c>
    </row>
    <row r="230" spans="2:65" s="13" customFormat="1" ht="11.25">
      <c r="B230" s="152"/>
      <c r="D230" s="140" t="s">
        <v>138</v>
      </c>
      <c r="E230" s="153" t="s">
        <v>19</v>
      </c>
      <c r="F230" s="154" t="s">
        <v>461</v>
      </c>
      <c r="H230" s="155">
        <v>93.6</v>
      </c>
      <c r="I230" s="156"/>
      <c r="L230" s="152"/>
      <c r="M230" s="157"/>
      <c r="T230" s="158"/>
      <c r="AT230" s="153" t="s">
        <v>138</v>
      </c>
      <c r="AU230" s="153" t="s">
        <v>85</v>
      </c>
      <c r="AV230" s="13" t="s">
        <v>85</v>
      </c>
      <c r="AW230" s="13" t="s">
        <v>36</v>
      </c>
      <c r="AX230" s="13" t="s">
        <v>75</v>
      </c>
      <c r="AY230" s="153" t="s">
        <v>125</v>
      </c>
    </row>
    <row r="231" spans="2:65" s="14" customFormat="1" ht="11.25">
      <c r="B231" s="159"/>
      <c r="D231" s="140" t="s">
        <v>138</v>
      </c>
      <c r="E231" s="160" t="s">
        <v>19</v>
      </c>
      <c r="F231" s="161" t="s">
        <v>141</v>
      </c>
      <c r="H231" s="162">
        <v>93.6</v>
      </c>
      <c r="I231" s="163"/>
      <c r="L231" s="159"/>
      <c r="M231" s="164"/>
      <c r="T231" s="165"/>
      <c r="AT231" s="160" t="s">
        <v>138</v>
      </c>
      <c r="AU231" s="160" t="s">
        <v>85</v>
      </c>
      <c r="AV231" s="14" t="s">
        <v>133</v>
      </c>
      <c r="AW231" s="14" t="s">
        <v>36</v>
      </c>
      <c r="AX231" s="14" t="s">
        <v>83</v>
      </c>
      <c r="AY231" s="160" t="s">
        <v>125</v>
      </c>
    </row>
    <row r="232" spans="2:65" s="1" customFormat="1" ht="16.5" customHeight="1">
      <c r="B232" s="32"/>
      <c r="C232" s="127" t="s">
        <v>219</v>
      </c>
      <c r="D232" s="127" t="s">
        <v>128</v>
      </c>
      <c r="E232" s="128" t="s">
        <v>481</v>
      </c>
      <c r="F232" s="129" t="s">
        <v>482</v>
      </c>
      <c r="G232" s="130" t="s">
        <v>210</v>
      </c>
      <c r="H232" s="131">
        <v>41.2</v>
      </c>
      <c r="I232" s="132"/>
      <c r="J232" s="133">
        <f>ROUND(I232*H232,2)</f>
        <v>0</v>
      </c>
      <c r="K232" s="129" t="s">
        <v>132</v>
      </c>
      <c r="L232" s="32"/>
      <c r="M232" s="134" t="s">
        <v>19</v>
      </c>
      <c r="N232" s="135" t="s">
        <v>46</v>
      </c>
      <c r="P232" s="136">
        <f>O232*H232</f>
        <v>0</v>
      </c>
      <c r="Q232" s="136">
        <v>1.6000000000000001E-3</v>
      </c>
      <c r="R232" s="136">
        <f>Q232*H232</f>
        <v>6.5920000000000006E-2</v>
      </c>
      <c r="S232" s="136">
        <v>0</v>
      </c>
      <c r="T232" s="137">
        <f>S232*H232</f>
        <v>0</v>
      </c>
      <c r="AR232" s="138" t="s">
        <v>180</v>
      </c>
      <c r="AT232" s="138" t="s">
        <v>128</v>
      </c>
      <c r="AU232" s="138" t="s">
        <v>85</v>
      </c>
      <c r="AY232" s="17" t="s">
        <v>125</v>
      </c>
      <c r="BE232" s="139">
        <f>IF(N232="základní",J232,0)</f>
        <v>0</v>
      </c>
      <c r="BF232" s="139">
        <f>IF(N232="snížená",J232,0)</f>
        <v>0</v>
      </c>
      <c r="BG232" s="139">
        <f>IF(N232="zákl. přenesená",J232,0)</f>
        <v>0</v>
      </c>
      <c r="BH232" s="139">
        <f>IF(N232="sníž. přenesená",J232,0)</f>
        <v>0</v>
      </c>
      <c r="BI232" s="139">
        <f>IF(N232="nulová",J232,0)</f>
        <v>0</v>
      </c>
      <c r="BJ232" s="17" t="s">
        <v>83</v>
      </c>
      <c r="BK232" s="139">
        <f>ROUND(I232*H232,2)</f>
        <v>0</v>
      </c>
      <c r="BL232" s="17" t="s">
        <v>180</v>
      </c>
      <c r="BM232" s="138" t="s">
        <v>329</v>
      </c>
    </row>
    <row r="233" spans="2:65" s="1" customFormat="1" ht="11.25">
      <c r="B233" s="32"/>
      <c r="D233" s="140" t="s">
        <v>134</v>
      </c>
      <c r="F233" s="141" t="s">
        <v>483</v>
      </c>
      <c r="I233" s="142"/>
      <c r="L233" s="32"/>
      <c r="M233" s="143"/>
      <c r="T233" s="53"/>
      <c r="AT233" s="17" t="s">
        <v>134</v>
      </c>
      <c r="AU233" s="17" t="s">
        <v>85</v>
      </c>
    </row>
    <row r="234" spans="2:65" s="1" customFormat="1" ht="11.25">
      <c r="B234" s="32"/>
      <c r="D234" s="144" t="s">
        <v>136</v>
      </c>
      <c r="F234" s="145" t="s">
        <v>484</v>
      </c>
      <c r="I234" s="142"/>
      <c r="L234" s="32"/>
      <c r="M234" s="143"/>
      <c r="T234" s="53"/>
      <c r="AT234" s="17" t="s">
        <v>136</v>
      </c>
      <c r="AU234" s="17" t="s">
        <v>85</v>
      </c>
    </row>
    <row r="235" spans="2:65" s="13" customFormat="1" ht="11.25">
      <c r="B235" s="152"/>
      <c r="D235" s="140" t="s">
        <v>138</v>
      </c>
      <c r="E235" s="153" t="s">
        <v>19</v>
      </c>
      <c r="F235" s="154" t="s">
        <v>466</v>
      </c>
      <c r="H235" s="155">
        <v>41.2</v>
      </c>
      <c r="I235" s="156"/>
      <c r="L235" s="152"/>
      <c r="M235" s="157"/>
      <c r="T235" s="158"/>
      <c r="AT235" s="153" t="s">
        <v>138</v>
      </c>
      <c r="AU235" s="153" t="s">
        <v>85</v>
      </c>
      <c r="AV235" s="13" t="s">
        <v>85</v>
      </c>
      <c r="AW235" s="13" t="s">
        <v>36</v>
      </c>
      <c r="AX235" s="13" t="s">
        <v>75</v>
      </c>
      <c r="AY235" s="153" t="s">
        <v>125</v>
      </c>
    </row>
    <row r="236" spans="2:65" s="14" customFormat="1" ht="11.25">
      <c r="B236" s="159"/>
      <c r="D236" s="140" t="s">
        <v>138</v>
      </c>
      <c r="E236" s="160" t="s">
        <v>19</v>
      </c>
      <c r="F236" s="161" t="s">
        <v>141</v>
      </c>
      <c r="H236" s="162">
        <v>41.2</v>
      </c>
      <c r="I236" s="163"/>
      <c r="L236" s="159"/>
      <c r="M236" s="164"/>
      <c r="T236" s="165"/>
      <c r="AT236" s="160" t="s">
        <v>138</v>
      </c>
      <c r="AU236" s="160" t="s">
        <v>85</v>
      </c>
      <c r="AV236" s="14" t="s">
        <v>133</v>
      </c>
      <c r="AW236" s="14" t="s">
        <v>36</v>
      </c>
      <c r="AX236" s="14" t="s">
        <v>83</v>
      </c>
      <c r="AY236" s="160" t="s">
        <v>125</v>
      </c>
    </row>
    <row r="237" spans="2:65" s="1" customFormat="1" ht="16.5" customHeight="1">
      <c r="B237" s="32"/>
      <c r="C237" s="127" t="s">
        <v>336</v>
      </c>
      <c r="D237" s="127" t="s">
        <v>128</v>
      </c>
      <c r="E237" s="128" t="s">
        <v>349</v>
      </c>
      <c r="F237" s="129" t="s">
        <v>350</v>
      </c>
      <c r="G237" s="130" t="s">
        <v>210</v>
      </c>
      <c r="H237" s="131">
        <v>404</v>
      </c>
      <c r="I237" s="132"/>
      <c r="J237" s="133">
        <f>ROUND(I237*H237,2)</f>
        <v>0</v>
      </c>
      <c r="K237" s="129" t="s">
        <v>132</v>
      </c>
      <c r="L237" s="32"/>
      <c r="M237" s="134" t="s">
        <v>19</v>
      </c>
      <c r="N237" s="135" t="s">
        <v>46</v>
      </c>
      <c r="P237" s="136">
        <f>O237*H237</f>
        <v>0</v>
      </c>
      <c r="Q237" s="136">
        <v>2.8300000000000001E-3</v>
      </c>
      <c r="R237" s="136">
        <f>Q237*H237</f>
        <v>1.1433200000000001</v>
      </c>
      <c r="S237" s="136">
        <v>0</v>
      </c>
      <c r="T237" s="137">
        <f>S237*H237</f>
        <v>0</v>
      </c>
      <c r="AR237" s="138" t="s">
        <v>180</v>
      </c>
      <c r="AT237" s="138" t="s">
        <v>128</v>
      </c>
      <c r="AU237" s="138" t="s">
        <v>85</v>
      </c>
      <c r="AY237" s="17" t="s">
        <v>125</v>
      </c>
      <c r="BE237" s="139">
        <f>IF(N237="základní",J237,0)</f>
        <v>0</v>
      </c>
      <c r="BF237" s="139">
        <f>IF(N237="snížená",J237,0)</f>
        <v>0</v>
      </c>
      <c r="BG237" s="139">
        <f>IF(N237="zákl. přenesená",J237,0)</f>
        <v>0</v>
      </c>
      <c r="BH237" s="139">
        <f>IF(N237="sníž. přenesená",J237,0)</f>
        <v>0</v>
      </c>
      <c r="BI237" s="139">
        <f>IF(N237="nulová",J237,0)</f>
        <v>0</v>
      </c>
      <c r="BJ237" s="17" t="s">
        <v>83</v>
      </c>
      <c r="BK237" s="139">
        <f>ROUND(I237*H237,2)</f>
        <v>0</v>
      </c>
      <c r="BL237" s="17" t="s">
        <v>180</v>
      </c>
      <c r="BM237" s="138" t="s">
        <v>335</v>
      </c>
    </row>
    <row r="238" spans="2:65" s="1" customFormat="1" ht="11.25">
      <c r="B238" s="32"/>
      <c r="D238" s="140" t="s">
        <v>134</v>
      </c>
      <c r="F238" s="141" t="s">
        <v>352</v>
      </c>
      <c r="I238" s="142"/>
      <c r="L238" s="32"/>
      <c r="M238" s="143"/>
      <c r="T238" s="53"/>
      <c r="AT238" s="17" t="s">
        <v>134</v>
      </c>
      <c r="AU238" s="17" t="s">
        <v>85</v>
      </c>
    </row>
    <row r="239" spans="2:65" s="1" customFormat="1" ht="11.25">
      <c r="B239" s="32"/>
      <c r="D239" s="144" t="s">
        <v>136</v>
      </c>
      <c r="F239" s="145" t="s">
        <v>353</v>
      </c>
      <c r="I239" s="142"/>
      <c r="L239" s="32"/>
      <c r="M239" s="143"/>
      <c r="T239" s="53"/>
      <c r="AT239" s="17" t="s">
        <v>136</v>
      </c>
      <c r="AU239" s="17" t="s">
        <v>85</v>
      </c>
    </row>
    <row r="240" spans="2:65" s="13" customFormat="1" ht="11.25">
      <c r="B240" s="152"/>
      <c r="D240" s="140" t="s">
        <v>138</v>
      </c>
      <c r="E240" s="153" t="s">
        <v>19</v>
      </c>
      <c r="F240" s="154" t="s">
        <v>485</v>
      </c>
      <c r="H240" s="155">
        <v>404</v>
      </c>
      <c r="I240" s="156"/>
      <c r="L240" s="152"/>
      <c r="M240" s="157"/>
      <c r="T240" s="158"/>
      <c r="AT240" s="153" t="s">
        <v>138</v>
      </c>
      <c r="AU240" s="153" t="s">
        <v>85</v>
      </c>
      <c r="AV240" s="13" t="s">
        <v>85</v>
      </c>
      <c r="AW240" s="13" t="s">
        <v>36</v>
      </c>
      <c r="AX240" s="13" t="s">
        <v>75</v>
      </c>
      <c r="AY240" s="153" t="s">
        <v>125</v>
      </c>
    </row>
    <row r="241" spans="2:65" s="14" customFormat="1" ht="11.25">
      <c r="B241" s="159"/>
      <c r="D241" s="140" t="s">
        <v>138</v>
      </c>
      <c r="E241" s="160" t="s">
        <v>19</v>
      </c>
      <c r="F241" s="161" t="s">
        <v>141</v>
      </c>
      <c r="H241" s="162">
        <v>404</v>
      </c>
      <c r="I241" s="163"/>
      <c r="L241" s="159"/>
      <c r="M241" s="164"/>
      <c r="T241" s="165"/>
      <c r="AT241" s="160" t="s">
        <v>138</v>
      </c>
      <c r="AU241" s="160" t="s">
        <v>85</v>
      </c>
      <c r="AV241" s="14" t="s">
        <v>133</v>
      </c>
      <c r="AW241" s="14" t="s">
        <v>36</v>
      </c>
      <c r="AX241" s="14" t="s">
        <v>83</v>
      </c>
      <c r="AY241" s="160" t="s">
        <v>125</v>
      </c>
    </row>
    <row r="242" spans="2:65" s="1" customFormat="1" ht="21.75" customHeight="1">
      <c r="B242" s="32"/>
      <c r="C242" s="127" t="s">
        <v>251</v>
      </c>
      <c r="D242" s="127" t="s">
        <v>128</v>
      </c>
      <c r="E242" s="128" t="s">
        <v>486</v>
      </c>
      <c r="F242" s="129" t="s">
        <v>487</v>
      </c>
      <c r="G242" s="130" t="s">
        <v>210</v>
      </c>
      <c r="H242" s="131">
        <v>27.2</v>
      </c>
      <c r="I242" s="132"/>
      <c r="J242" s="133">
        <f>ROUND(I242*H242,2)</f>
        <v>0</v>
      </c>
      <c r="K242" s="129" t="s">
        <v>132</v>
      </c>
      <c r="L242" s="32"/>
      <c r="M242" s="134" t="s">
        <v>19</v>
      </c>
      <c r="N242" s="135" t="s">
        <v>46</v>
      </c>
      <c r="P242" s="136">
        <f>O242*H242</f>
        <v>0</v>
      </c>
      <c r="Q242" s="136">
        <v>1.2099999999999999E-3</v>
      </c>
      <c r="R242" s="136">
        <f>Q242*H242</f>
        <v>3.2911999999999997E-2</v>
      </c>
      <c r="S242" s="136">
        <v>0</v>
      </c>
      <c r="T242" s="137">
        <f>S242*H242</f>
        <v>0</v>
      </c>
      <c r="AR242" s="138" t="s">
        <v>180</v>
      </c>
      <c r="AT242" s="138" t="s">
        <v>128</v>
      </c>
      <c r="AU242" s="138" t="s">
        <v>85</v>
      </c>
      <c r="AY242" s="17" t="s">
        <v>125</v>
      </c>
      <c r="BE242" s="139">
        <f>IF(N242="základní",J242,0)</f>
        <v>0</v>
      </c>
      <c r="BF242" s="139">
        <f>IF(N242="snížená",J242,0)</f>
        <v>0</v>
      </c>
      <c r="BG242" s="139">
        <f>IF(N242="zákl. přenesená",J242,0)</f>
        <v>0</v>
      </c>
      <c r="BH242" s="139">
        <f>IF(N242="sníž. přenesená",J242,0)</f>
        <v>0</v>
      </c>
      <c r="BI242" s="139">
        <f>IF(N242="nulová",J242,0)</f>
        <v>0</v>
      </c>
      <c r="BJ242" s="17" t="s">
        <v>83</v>
      </c>
      <c r="BK242" s="139">
        <f>ROUND(I242*H242,2)</f>
        <v>0</v>
      </c>
      <c r="BL242" s="17" t="s">
        <v>180</v>
      </c>
      <c r="BM242" s="138" t="s">
        <v>488</v>
      </c>
    </row>
    <row r="243" spans="2:65" s="1" customFormat="1" ht="11.25">
      <c r="B243" s="32"/>
      <c r="D243" s="140" t="s">
        <v>134</v>
      </c>
      <c r="F243" s="141" t="s">
        <v>489</v>
      </c>
      <c r="I243" s="142"/>
      <c r="L243" s="32"/>
      <c r="M243" s="143"/>
      <c r="T243" s="53"/>
      <c r="AT243" s="17" t="s">
        <v>134</v>
      </c>
      <c r="AU243" s="17" t="s">
        <v>85</v>
      </c>
    </row>
    <row r="244" spans="2:65" s="1" customFormat="1" ht="11.25">
      <c r="B244" s="32"/>
      <c r="D244" s="144" t="s">
        <v>136</v>
      </c>
      <c r="F244" s="145" t="s">
        <v>490</v>
      </c>
      <c r="I244" s="142"/>
      <c r="L244" s="32"/>
      <c r="M244" s="143"/>
      <c r="T244" s="53"/>
      <c r="AT244" s="17" t="s">
        <v>136</v>
      </c>
      <c r="AU244" s="17" t="s">
        <v>85</v>
      </c>
    </row>
    <row r="245" spans="2:65" s="12" customFormat="1" ht="11.25">
      <c r="B245" s="146"/>
      <c r="D245" s="140" t="s">
        <v>138</v>
      </c>
      <c r="E245" s="147" t="s">
        <v>19</v>
      </c>
      <c r="F245" s="148" t="s">
        <v>473</v>
      </c>
      <c r="H245" s="147" t="s">
        <v>19</v>
      </c>
      <c r="I245" s="149"/>
      <c r="L245" s="146"/>
      <c r="M245" s="150"/>
      <c r="T245" s="151"/>
      <c r="AT245" s="147" t="s">
        <v>138</v>
      </c>
      <c r="AU245" s="147" t="s">
        <v>85</v>
      </c>
      <c r="AV245" s="12" t="s">
        <v>83</v>
      </c>
      <c r="AW245" s="12" t="s">
        <v>36</v>
      </c>
      <c r="AX245" s="12" t="s">
        <v>75</v>
      </c>
      <c r="AY245" s="147" t="s">
        <v>125</v>
      </c>
    </row>
    <row r="246" spans="2:65" s="13" customFormat="1" ht="11.25">
      <c r="B246" s="152"/>
      <c r="D246" s="140" t="s">
        <v>138</v>
      </c>
      <c r="E246" s="153" t="s">
        <v>19</v>
      </c>
      <c r="F246" s="154" t="s">
        <v>474</v>
      </c>
      <c r="H246" s="155">
        <v>27.2</v>
      </c>
      <c r="I246" s="156"/>
      <c r="L246" s="152"/>
      <c r="M246" s="157"/>
      <c r="T246" s="158"/>
      <c r="AT246" s="153" t="s">
        <v>138</v>
      </c>
      <c r="AU246" s="153" t="s">
        <v>85</v>
      </c>
      <c r="AV246" s="13" t="s">
        <v>85</v>
      </c>
      <c r="AW246" s="13" t="s">
        <v>36</v>
      </c>
      <c r="AX246" s="13" t="s">
        <v>75</v>
      </c>
      <c r="AY246" s="153" t="s">
        <v>125</v>
      </c>
    </row>
    <row r="247" spans="2:65" s="14" customFormat="1" ht="11.25">
      <c r="B247" s="159"/>
      <c r="D247" s="140" t="s">
        <v>138</v>
      </c>
      <c r="E247" s="160" t="s">
        <v>19</v>
      </c>
      <c r="F247" s="161" t="s">
        <v>141</v>
      </c>
      <c r="H247" s="162">
        <v>27.2</v>
      </c>
      <c r="I247" s="163"/>
      <c r="L247" s="159"/>
      <c r="M247" s="164"/>
      <c r="T247" s="165"/>
      <c r="AT247" s="160" t="s">
        <v>138</v>
      </c>
      <c r="AU247" s="160" t="s">
        <v>85</v>
      </c>
      <c r="AV247" s="14" t="s">
        <v>133</v>
      </c>
      <c r="AW247" s="14" t="s">
        <v>36</v>
      </c>
      <c r="AX247" s="14" t="s">
        <v>83</v>
      </c>
      <c r="AY247" s="160" t="s">
        <v>125</v>
      </c>
    </row>
    <row r="248" spans="2:65" s="1" customFormat="1" ht="16.5" customHeight="1">
      <c r="B248" s="32"/>
      <c r="C248" s="127" t="s">
        <v>348</v>
      </c>
      <c r="D248" s="127" t="s">
        <v>128</v>
      </c>
      <c r="E248" s="128" t="s">
        <v>366</v>
      </c>
      <c r="F248" s="129" t="s">
        <v>367</v>
      </c>
      <c r="G248" s="130" t="s">
        <v>163</v>
      </c>
      <c r="H248" s="131">
        <v>1.6819999999999999</v>
      </c>
      <c r="I248" s="132"/>
      <c r="J248" s="133">
        <f>ROUND(I248*H248,2)</f>
        <v>0</v>
      </c>
      <c r="K248" s="129" t="s">
        <v>132</v>
      </c>
      <c r="L248" s="32"/>
      <c r="M248" s="134" t="s">
        <v>19</v>
      </c>
      <c r="N248" s="135" t="s">
        <v>46</v>
      </c>
      <c r="P248" s="136">
        <f>O248*H248</f>
        <v>0</v>
      </c>
      <c r="Q248" s="136">
        <v>0</v>
      </c>
      <c r="R248" s="136">
        <f>Q248*H248</f>
        <v>0</v>
      </c>
      <c r="S248" s="136">
        <v>0</v>
      </c>
      <c r="T248" s="137">
        <f>S248*H248</f>
        <v>0</v>
      </c>
      <c r="AR248" s="138" t="s">
        <v>180</v>
      </c>
      <c r="AT248" s="138" t="s">
        <v>128</v>
      </c>
      <c r="AU248" s="138" t="s">
        <v>85</v>
      </c>
      <c r="AY248" s="17" t="s">
        <v>125</v>
      </c>
      <c r="BE248" s="139">
        <f>IF(N248="základní",J248,0)</f>
        <v>0</v>
      </c>
      <c r="BF248" s="139">
        <f>IF(N248="snížená",J248,0)</f>
        <v>0</v>
      </c>
      <c r="BG248" s="139">
        <f>IF(N248="zákl. přenesená",J248,0)</f>
        <v>0</v>
      </c>
      <c r="BH248" s="139">
        <f>IF(N248="sníž. přenesená",J248,0)</f>
        <v>0</v>
      </c>
      <c r="BI248" s="139">
        <f>IF(N248="nulová",J248,0)</f>
        <v>0</v>
      </c>
      <c r="BJ248" s="17" t="s">
        <v>83</v>
      </c>
      <c r="BK248" s="139">
        <f>ROUND(I248*H248,2)</f>
        <v>0</v>
      </c>
      <c r="BL248" s="17" t="s">
        <v>180</v>
      </c>
      <c r="BM248" s="138" t="s">
        <v>345</v>
      </c>
    </row>
    <row r="249" spans="2:65" s="1" customFormat="1" ht="19.5">
      <c r="B249" s="32"/>
      <c r="D249" s="140" t="s">
        <v>134</v>
      </c>
      <c r="F249" s="141" t="s">
        <v>369</v>
      </c>
      <c r="I249" s="142"/>
      <c r="L249" s="32"/>
      <c r="M249" s="143"/>
      <c r="T249" s="53"/>
      <c r="AT249" s="17" t="s">
        <v>134</v>
      </c>
      <c r="AU249" s="17" t="s">
        <v>85</v>
      </c>
    </row>
    <row r="250" spans="2:65" s="1" customFormat="1" ht="11.25">
      <c r="B250" s="32"/>
      <c r="D250" s="144" t="s">
        <v>136</v>
      </c>
      <c r="F250" s="145" t="s">
        <v>370</v>
      </c>
      <c r="I250" s="142"/>
      <c r="L250" s="32"/>
      <c r="M250" s="143"/>
      <c r="T250" s="53"/>
      <c r="AT250" s="17" t="s">
        <v>136</v>
      </c>
      <c r="AU250" s="17" t="s">
        <v>85</v>
      </c>
    </row>
    <row r="251" spans="2:65" s="11" customFormat="1" ht="22.9" customHeight="1">
      <c r="B251" s="115"/>
      <c r="D251" s="116" t="s">
        <v>74</v>
      </c>
      <c r="E251" s="125" t="s">
        <v>371</v>
      </c>
      <c r="F251" s="125" t="s">
        <v>372</v>
      </c>
      <c r="I251" s="118"/>
      <c r="J251" s="126">
        <f>BK251</f>
        <v>0</v>
      </c>
      <c r="L251" s="115"/>
      <c r="M251" s="120"/>
      <c r="P251" s="121">
        <f>SUM(P252:P270)</f>
        <v>0</v>
      </c>
      <c r="R251" s="121">
        <f>SUM(R252:R270)</f>
        <v>0.27089340000000001</v>
      </c>
      <c r="T251" s="122">
        <f>SUM(T252:T270)</f>
        <v>24.440003970000003</v>
      </c>
      <c r="AR251" s="116" t="s">
        <v>85</v>
      </c>
      <c r="AT251" s="123" t="s">
        <v>74</v>
      </c>
      <c r="AU251" s="123" t="s">
        <v>83</v>
      </c>
      <c r="AY251" s="116" t="s">
        <v>125</v>
      </c>
      <c r="BK251" s="124">
        <f>SUM(BK252:BK270)</f>
        <v>0</v>
      </c>
    </row>
    <row r="252" spans="2:65" s="1" customFormat="1" ht="16.5" customHeight="1">
      <c r="B252" s="32"/>
      <c r="C252" s="127" t="s">
        <v>258</v>
      </c>
      <c r="D252" s="127" t="s">
        <v>128</v>
      </c>
      <c r="E252" s="128" t="s">
        <v>374</v>
      </c>
      <c r="F252" s="129" t="s">
        <v>375</v>
      </c>
      <c r="G252" s="130" t="s">
        <v>131</v>
      </c>
      <c r="H252" s="131">
        <v>1354.4670000000001</v>
      </c>
      <c r="I252" s="132"/>
      <c r="J252" s="133">
        <f>ROUND(I252*H252,2)</f>
        <v>0</v>
      </c>
      <c r="K252" s="129" t="s">
        <v>132</v>
      </c>
      <c r="L252" s="32"/>
      <c r="M252" s="134" t="s">
        <v>19</v>
      </c>
      <c r="N252" s="135" t="s">
        <v>46</v>
      </c>
      <c r="P252" s="136">
        <f>O252*H252</f>
        <v>0</v>
      </c>
      <c r="Q252" s="136">
        <v>2.0000000000000001E-4</v>
      </c>
      <c r="R252" s="136">
        <f>Q252*H252</f>
        <v>0.27089340000000001</v>
      </c>
      <c r="S252" s="136">
        <v>1.7780000000000001E-2</v>
      </c>
      <c r="T252" s="137">
        <f>S252*H252</f>
        <v>24.082423260000002</v>
      </c>
      <c r="AR252" s="138" t="s">
        <v>180</v>
      </c>
      <c r="AT252" s="138" t="s">
        <v>128</v>
      </c>
      <c r="AU252" s="138" t="s">
        <v>85</v>
      </c>
      <c r="AY252" s="17" t="s">
        <v>125</v>
      </c>
      <c r="BE252" s="139">
        <f>IF(N252="základní",J252,0)</f>
        <v>0</v>
      </c>
      <c r="BF252" s="139">
        <f>IF(N252="snížená",J252,0)</f>
        <v>0</v>
      </c>
      <c r="BG252" s="139">
        <f>IF(N252="zákl. přenesená",J252,0)</f>
        <v>0</v>
      </c>
      <c r="BH252" s="139">
        <f>IF(N252="sníž. přenesená",J252,0)</f>
        <v>0</v>
      </c>
      <c r="BI252" s="139">
        <f>IF(N252="nulová",J252,0)</f>
        <v>0</v>
      </c>
      <c r="BJ252" s="17" t="s">
        <v>83</v>
      </c>
      <c r="BK252" s="139">
        <f>ROUND(I252*H252,2)</f>
        <v>0</v>
      </c>
      <c r="BL252" s="17" t="s">
        <v>180</v>
      </c>
      <c r="BM252" s="138" t="s">
        <v>351</v>
      </c>
    </row>
    <row r="253" spans="2:65" s="1" customFormat="1" ht="11.25">
      <c r="B253" s="32"/>
      <c r="D253" s="140" t="s">
        <v>134</v>
      </c>
      <c r="F253" s="141" t="s">
        <v>377</v>
      </c>
      <c r="I253" s="142"/>
      <c r="L253" s="32"/>
      <c r="M253" s="143"/>
      <c r="T253" s="53"/>
      <c r="AT253" s="17" t="s">
        <v>134</v>
      </c>
      <c r="AU253" s="17" t="s">
        <v>85</v>
      </c>
    </row>
    <row r="254" spans="2:65" s="1" customFormat="1" ht="11.25">
      <c r="B254" s="32"/>
      <c r="D254" s="144" t="s">
        <v>136</v>
      </c>
      <c r="F254" s="145" t="s">
        <v>378</v>
      </c>
      <c r="I254" s="142"/>
      <c r="L254" s="32"/>
      <c r="M254" s="143"/>
      <c r="T254" s="53"/>
      <c r="AT254" s="17" t="s">
        <v>136</v>
      </c>
      <c r="AU254" s="17" t="s">
        <v>85</v>
      </c>
    </row>
    <row r="255" spans="2:65" s="13" customFormat="1" ht="11.25">
      <c r="B255" s="152"/>
      <c r="D255" s="140" t="s">
        <v>138</v>
      </c>
      <c r="E255" s="153" t="s">
        <v>19</v>
      </c>
      <c r="F255" s="154" t="s">
        <v>467</v>
      </c>
      <c r="H255" s="155">
        <v>1354.4670000000001</v>
      </c>
      <c r="I255" s="156"/>
      <c r="L255" s="152"/>
      <c r="M255" s="157"/>
      <c r="T255" s="158"/>
      <c r="AT255" s="153" t="s">
        <v>138</v>
      </c>
      <c r="AU255" s="153" t="s">
        <v>85</v>
      </c>
      <c r="AV255" s="13" t="s">
        <v>85</v>
      </c>
      <c r="AW255" s="13" t="s">
        <v>36</v>
      </c>
      <c r="AX255" s="13" t="s">
        <v>75</v>
      </c>
      <c r="AY255" s="153" t="s">
        <v>125</v>
      </c>
    </row>
    <row r="256" spans="2:65" s="14" customFormat="1" ht="11.25">
      <c r="B256" s="159"/>
      <c r="D256" s="140" t="s">
        <v>138</v>
      </c>
      <c r="E256" s="160" t="s">
        <v>19</v>
      </c>
      <c r="F256" s="161" t="s">
        <v>141</v>
      </c>
      <c r="H256" s="162">
        <v>1354.4670000000001</v>
      </c>
      <c r="I256" s="163"/>
      <c r="L256" s="159"/>
      <c r="M256" s="164"/>
      <c r="T256" s="165"/>
      <c r="AT256" s="160" t="s">
        <v>138</v>
      </c>
      <c r="AU256" s="160" t="s">
        <v>85</v>
      </c>
      <c r="AV256" s="14" t="s">
        <v>133</v>
      </c>
      <c r="AW256" s="14" t="s">
        <v>36</v>
      </c>
      <c r="AX256" s="14" t="s">
        <v>83</v>
      </c>
      <c r="AY256" s="160" t="s">
        <v>125</v>
      </c>
    </row>
    <row r="257" spans="2:65" s="1" customFormat="1" ht="16.5" customHeight="1">
      <c r="B257" s="32"/>
      <c r="C257" s="127" t="s">
        <v>360</v>
      </c>
      <c r="D257" s="127" t="s">
        <v>128</v>
      </c>
      <c r="E257" s="128" t="s">
        <v>381</v>
      </c>
      <c r="F257" s="129" t="s">
        <v>382</v>
      </c>
      <c r="G257" s="130" t="s">
        <v>131</v>
      </c>
      <c r="H257" s="131">
        <v>1341.4259999999999</v>
      </c>
      <c r="I257" s="132"/>
      <c r="J257" s="133">
        <f>ROUND(I257*H257,2)</f>
        <v>0</v>
      </c>
      <c r="K257" s="129" t="s">
        <v>132</v>
      </c>
      <c r="L257" s="32"/>
      <c r="M257" s="134" t="s">
        <v>19</v>
      </c>
      <c r="N257" s="135" t="s">
        <v>46</v>
      </c>
      <c r="P257" s="136">
        <f>O257*H257</f>
        <v>0</v>
      </c>
      <c r="Q257" s="136">
        <v>0</v>
      </c>
      <c r="R257" s="136">
        <f>Q257*H257</f>
        <v>0</v>
      </c>
      <c r="S257" s="136">
        <v>0</v>
      </c>
      <c r="T257" s="137">
        <f>S257*H257</f>
        <v>0</v>
      </c>
      <c r="AR257" s="138" t="s">
        <v>180</v>
      </c>
      <c r="AT257" s="138" t="s">
        <v>128</v>
      </c>
      <c r="AU257" s="138" t="s">
        <v>85</v>
      </c>
      <c r="AY257" s="17" t="s">
        <v>125</v>
      </c>
      <c r="BE257" s="139">
        <f>IF(N257="základní",J257,0)</f>
        <v>0</v>
      </c>
      <c r="BF257" s="139">
        <f>IF(N257="snížená",J257,0)</f>
        <v>0</v>
      </c>
      <c r="BG257" s="139">
        <f>IF(N257="zákl. přenesená",J257,0)</f>
        <v>0</v>
      </c>
      <c r="BH257" s="139">
        <f>IF(N257="sníž. přenesená",J257,0)</f>
        <v>0</v>
      </c>
      <c r="BI257" s="139">
        <f>IF(N257="nulová",J257,0)</f>
        <v>0</v>
      </c>
      <c r="BJ257" s="17" t="s">
        <v>83</v>
      </c>
      <c r="BK257" s="139">
        <f>ROUND(I257*H257,2)</f>
        <v>0</v>
      </c>
      <c r="BL257" s="17" t="s">
        <v>180</v>
      </c>
      <c r="BM257" s="138" t="s">
        <v>357</v>
      </c>
    </row>
    <row r="258" spans="2:65" s="1" customFormat="1" ht="11.25">
      <c r="B258" s="32"/>
      <c r="D258" s="140" t="s">
        <v>134</v>
      </c>
      <c r="F258" s="141" t="s">
        <v>384</v>
      </c>
      <c r="I258" s="142"/>
      <c r="L258" s="32"/>
      <c r="M258" s="143"/>
      <c r="T258" s="53"/>
      <c r="AT258" s="17" t="s">
        <v>134</v>
      </c>
      <c r="AU258" s="17" t="s">
        <v>85</v>
      </c>
    </row>
    <row r="259" spans="2:65" s="1" customFormat="1" ht="11.25">
      <c r="B259" s="32"/>
      <c r="D259" s="144" t="s">
        <v>136</v>
      </c>
      <c r="F259" s="145" t="s">
        <v>385</v>
      </c>
      <c r="I259" s="142"/>
      <c r="L259" s="32"/>
      <c r="M259" s="143"/>
      <c r="T259" s="53"/>
      <c r="AT259" s="17" t="s">
        <v>136</v>
      </c>
      <c r="AU259" s="17" t="s">
        <v>85</v>
      </c>
    </row>
    <row r="260" spans="2:65" s="13" customFormat="1" ht="11.25">
      <c r="B260" s="152"/>
      <c r="D260" s="140" t="s">
        <v>138</v>
      </c>
      <c r="E260" s="153" t="s">
        <v>19</v>
      </c>
      <c r="F260" s="154" t="s">
        <v>491</v>
      </c>
      <c r="H260" s="155">
        <v>1341.4259999999999</v>
      </c>
      <c r="I260" s="156"/>
      <c r="L260" s="152"/>
      <c r="M260" s="157"/>
      <c r="T260" s="158"/>
      <c r="AT260" s="153" t="s">
        <v>138</v>
      </c>
      <c r="AU260" s="153" t="s">
        <v>85</v>
      </c>
      <c r="AV260" s="13" t="s">
        <v>85</v>
      </c>
      <c r="AW260" s="13" t="s">
        <v>36</v>
      </c>
      <c r="AX260" s="13" t="s">
        <v>75</v>
      </c>
      <c r="AY260" s="153" t="s">
        <v>125</v>
      </c>
    </row>
    <row r="261" spans="2:65" s="14" customFormat="1" ht="11.25">
      <c r="B261" s="159"/>
      <c r="D261" s="140" t="s">
        <v>138</v>
      </c>
      <c r="E261" s="160" t="s">
        <v>19</v>
      </c>
      <c r="F261" s="161" t="s">
        <v>141</v>
      </c>
      <c r="H261" s="162">
        <v>1341.4259999999999</v>
      </c>
      <c r="I261" s="163"/>
      <c r="L261" s="159"/>
      <c r="M261" s="164"/>
      <c r="T261" s="165"/>
      <c r="AT261" s="160" t="s">
        <v>138</v>
      </c>
      <c r="AU261" s="160" t="s">
        <v>85</v>
      </c>
      <c r="AV261" s="14" t="s">
        <v>133</v>
      </c>
      <c r="AW261" s="14" t="s">
        <v>36</v>
      </c>
      <c r="AX261" s="14" t="s">
        <v>83</v>
      </c>
      <c r="AY261" s="160" t="s">
        <v>125</v>
      </c>
    </row>
    <row r="262" spans="2:65" s="1" customFormat="1" ht="16.5" customHeight="1">
      <c r="B262" s="32"/>
      <c r="C262" s="127" t="s">
        <v>262</v>
      </c>
      <c r="D262" s="127" t="s">
        <v>128</v>
      </c>
      <c r="E262" s="128" t="s">
        <v>387</v>
      </c>
      <c r="F262" s="129" t="s">
        <v>388</v>
      </c>
      <c r="G262" s="130" t="s">
        <v>131</v>
      </c>
      <c r="H262" s="131">
        <v>1354.4670000000001</v>
      </c>
      <c r="I262" s="132"/>
      <c r="J262" s="133">
        <f>ROUND(I262*H262,2)</f>
        <v>0</v>
      </c>
      <c r="K262" s="129" t="s">
        <v>132</v>
      </c>
      <c r="L262" s="32"/>
      <c r="M262" s="134" t="s">
        <v>19</v>
      </c>
      <c r="N262" s="135" t="s">
        <v>46</v>
      </c>
      <c r="P262" s="136">
        <f>O262*H262</f>
        <v>0</v>
      </c>
      <c r="Q262" s="136">
        <v>0</v>
      </c>
      <c r="R262" s="136">
        <f>Q262*H262</f>
        <v>0</v>
      </c>
      <c r="S262" s="136">
        <v>1.2999999999999999E-4</v>
      </c>
      <c r="T262" s="137">
        <f>S262*H262</f>
        <v>0.17608071</v>
      </c>
      <c r="AR262" s="138" t="s">
        <v>180</v>
      </c>
      <c r="AT262" s="138" t="s">
        <v>128</v>
      </c>
      <c r="AU262" s="138" t="s">
        <v>85</v>
      </c>
      <c r="AY262" s="17" t="s">
        <v>125</v>
      </c>
      <c r="BE262" s="139">
        <f>IF(N262="základní",J262,0)</f>
        <v>0</v>
      </c>
      <c r="BF262" s="139">
        <f>IF(N262="snížená",J262,0)</f>
        <v>0</v>
      </c>
      <c r="BG262" s="139">
        <f>IF(N262="zákl. přenesená",J262,0)</f>
        <v>0</v>
      </c>
      <c r="BH262" s="139">
        <f>IF(N262="sníž. přenesená",J262,0)</f>
        <v>0</v>
      </c>
      <c r="BI262" s="139">
        <f>IF(N262="nulová",J262,0)</f>
        <v>0</v>
      </c>
      <c r="BJ262" s="17" t="s">
        <v>83</v>
      </c>
      <c r="BK262" s="139">
        <f>ROUND(I262*H262,2)</f>
        <v>0</v>
      </c>
      <c r="BL262" s="17" t="s">
        <v>180</v>
      </c>
      <c r="BM262" s="138" t="s">
        <v>363</v>
      </c>
    </row>
    <row r="263" spans="2:65" s="1" customFormat="1" ht="11.25">
      <c r="B263" s="32"/>
      <c r="D263" s="140" t="s">
        <v>134</v>
      </c>
      <c r="F263" s="141" t="s">
        <v>388</v>
      </c>
      <c r="I263" s="142"/>
      <c r="L263" s="32"/>
      <c r="M263" s="143"/>
      <c r="T263" s="53"/>
      <c r="AT263" s="17" t="s">
        <v>134</v>
      </c>
      <c r="AU263" s="17" t="s">
        <v>85</v>
      </c>
    </row>
    <row r="264" spans="2:65" s="1" customFormat="1" ht="11.25">
      <c r="B264" s="32"/>
      <c r="D264" s="144" t="s">
        <v>136</v>
      </c>
      <c r="F264" s="145" t="s">
        <v>390</v>
      </c>
      <c r="I264" s="142"/>
      <c r="L264" s="32"/>
      <c r="M264" s="143"/>
      <c r="T264" s="53"/>
      <c r="AT264" s="17" t="s">
        <v>136</v>
      </c>
      <c r="AU264" s="17" t="s">
        <v>85</v>
      </c>
    </row>
    <row r="265" spans="2:65" s="1" customFormat="1" ht="16.5" customHeight="1">
      <c r="B265" s="32"/>
      <c r="C265" s="127" t="s">
        <v>373</v>
      </c>
      <c r="D265" s="127" t="s">
        <v>128</v>
      </c>
      <c r="E265" s="128" t="s">
        <v>391</v>
      </c>
      <c r="F265" s="129" t="s">
        <v>392</v>
      </c>
      <c r="G265" s="130" t="s">
        <v>202</v>
      </c>
      <c r="H265" s="131">
        <v>11</v>
      </c>
      <c r="I265" s="132"/>
      <c r="J265" s="133">
        <f>ROUND(I265*H265,2)</f>
        <v>0</v>
      </c>
      <c r="K265" s="129" t="s">
        <v>132</v>
      </c>
      <c r="L265" s="32"/>
      <c r="M265" s="134" t="s">
        <v>19</v>
      </c>
      <c r="N265" s="135" t="s">
        <v>46</v>
      </c>
      <c r="P265" s="136">
        <f>O265*H265</f>
        <v>0</v>
      </c>
      <c r="Q265" s="136">
        <v>0</v>
      </c>
      <c r="R265" s="136">
        <f>Q265*H265</f>
        <v>0</v>
      </c>
      <c r="S265" s="136">
        <v>1.6500000000000001E-2</v>
      </c>
      <c r="T265" s="137">
        <f>S265*H265</f>
        <v>0.18149999999999999</v>
      </c>
      <c r="AR265" s="138" t="s">
        <v>180</v>
      </c>
      <c r="AT265" s="138" t="s">
        <v>128</v>
      </c>
      <c r="AU265" s="138" t="s">
        <v>85</v>
      </c>
      <c r="AY265" s="17" t="s">
        <v>125</v>
      </c>
      <c r="BE265" s="139">
        <f>IF(N265="základní",J265,0)</f>
        <v>0</v>
      </c>
      <c r="BF265" s="139">
        <f>IF(N265="snížená",J265,0)</f>
        <v>0</v>
      </c>
      <c r="BG265" s="139">
        <f>IF(N265="zákl. přenesená",J265,0)</f>
        <v>0</v>
      </c>
      <c r="BH265" s="139">
        <f>IF(N265="sníž. přenesená",J265,0)</f>
        <v>0</v>
      </c>
      <c r="BI265" s="139">
        <f>IF(N265="nulová",J265,0)</f>
        <v>0</v>
      </c>
      <c r="BJ265" s="17" t="s">
        <v>83</v>
      </c>
      <c r="BK265" s="139">
        <f>ROUND(I265*H265,2)</f>
        <v>0</v>
      </c>
      <c r="BL265" s="17" t="s">
        <v>180</v>
      </c>
      <c r="BM265" s="138" t="s">
        <v>368</v>
      </c>
    </row>
    <row r="266" spans="2:65" s="1" customFormat="1" ht="11.25">
      <c r="B266" s="32"/>
      <c r="D266" s="140" t="s">
        <v>134</v>
      </c>
      <c r="F266" s="141" t="s">
        <v>392</v>
      </c>
      <c r="I266" s="142"/>
      <c r="L266" s="32"/>
      <c r="M266" s="143"/>
      <c r="T266" s="53"/>
      <c r="AT266" s="17" t="s">
        <v>134</v>
      </c>
      <c r="AU266" s="17" t="s">
        <v>85</v>
      </c>
    </row>
    <row r="267" spans="2:65" s="1" customFormat="1" ht="11.25">
      <c r="B267" s="32"/>
      <c r="D267" s="144" t="s">
        <v>136</v>
      </c>
      <c r="F267" s="145" t="s">
        <v>394</v>
      </c>
      <c r="I267" s="142"/>
      <c r="L267" s="32"/>
      <c r="M267" s="143"/>
      <c r="T267" s="53"/>
      <c r="AT267" s="17" t="s">
        <v>136</v>
      </c>
      <c r="AU267" s="17" t="s">
        <v>85</v>
      </c>
    </row>
    <row r="268" spans="2:65" s="1" customFormat="1" ht="16.5" customHeight="1">
      <c r="B268" s="32"/>
      <c r="C268" s="127" t="s">
        <v>267</v>
      </c>
      <c r="D268" s="127" t="s">
        <v>128</v>
      </c>
      <c r="E268" s="128" t="s">
        <v>397</v>
      </c>
      <c r="F268" s="129" t="s">
        <v>398</v>
      </c>
      <c r="G268" s="130" t="s">
        <v>163</v>
      </c>
      <c r="H268" s="131">
        <v>0.27100000000000002</v>
      </c>
      <c r="I268" s="132"/>
      <c r="J268" s="133">
        <f>ROUND(I268*H268,2)</f>
        <v>0</v>
      </c>
      <c r="K268" s="129" t="s">
        <v>132</v>
      </c>
      <c r="L268" s="32"/>
      <c r="M268" s="134" t="s">
        <v>19</v>
      </c>
      <c r="N268" s="135" t="s">
        <v>46</v>
      </c>
      <c r="P268" s="136">
        <f>O268*H268</f>
        <v>0</v>
      </c>
      <c r="Q268" s="136">
        <v>0</v>
      </c>
      <c r="R268" s="136">
        <f>Q268*H268</f>
        <v>0</v>
      </c>
      <c r="S268" s="136">
        <v>0</v>
      </c>
      <c r="T268" s="137">
        <f>S268*H268</f>
        <v>0</v>
      </c>
      <c r="AR268" s="138" t="s">
        <v>180</v>
      </c>
      <c r="AT268" s="138" t="s">
        <v>128</v>
      </c>
      <c r="AU268" s="138" t="s">
        <v>85</v>
      </c>
      <c r="AY268" s="17" t="s">
        <v>125</v>
      </c>
      <c r="BE268" s="139">
        <f>IF(N268="základní",J268,0)</f>
        <v>0</v>
      </c>
      <c r="BF268" s="139">
        <f>IF(N268="snížená",J268,0)</f>
        <v>0</v>
      </c>
      <c r="BG268" s="139">
        <f>IF(N268="zákl. přenesená",J268,0)</f>
        <v>0</v>
      </c>
      <c r="BH268" s="139">
        <f>IF(N268="sníž. přenesená",J268,0)</f>
        <v>0</v>
      </c>
      <c r="BI268" s="139">
        <f>IF(N268="nulová",J268,0)</f>
        <v>0</v>
      </c>
      <c r="BJ268" s="17" t="s">
        <v>83</v>
      </c>
      <c r="BK268" s="139">
        <f>ROUND(I268*H268,2)</f>
        <v>0</v>
      </c>
      <c r="BL268" s="17" t="s">
        <v>180</v>
      </c>
      <c r="BM268" s="138" t="s">
        <v>376</v>
      </c>
    </row>
    <row r="269" spans="2:65" s="1" customFormat="1" ht="19.5">
      <c r="B269" s="32"/>
      <c r="D269" s="140" t="s">
        <v>134</v>
      </c>
      <c r="F269" s="141" t="s">
        <v>400</v>
      </c>
      <c r="I269" s="142"/>
      <c r="L269" s="32"/>
      <c r="M269" s="143"/>
      <c r="T269" s="53"/>
      <c r="AT269" s="17" t="s">
        <v>134</v>
      </c>
      <c r="AU269" s="17" t="s">
        <v>85</v>
      </c>
    </row>
    <row r="270" spans="2:65" s="1" customFormat="1" ht="11.25">
      <c r="B270" s="32"/>
      <c r="D270" s="144" t="s">
        <v>136</v>
      </c>
      <c r="F270" s="145" t="s">
        <v>401</v>
      </c>
      <c r="I270" s="142"/>
      <c r="L270" s="32"/>
      <c r="M270" s="143"/>
      <c r="T270" s="53"/>
      <c r="AT270" s="17" t="s">
        <v>136</v>
      </c>
      <c r="AU270" s="17" t="s">
        <v>85</v>
      </c>
    </row>
    <row r="271" spans="2:65" s="11" customFormat="1" ht="22.9" customHeight="1">
      <c r="B271" s="115"/>
      <c r="D271" s="116" t="s">
        <v>74</v>
      </c>
      <c r="E271" s="125" t="s">
        <v>492</v>
      </c>
      <c r="F271" s="125" t="s">
        <v>493</v>
      </c>
      <c r="I271" s="118"/>
      <c r="J271" s="126">
        <f>BK271</f>
        <v>0</v>
      </c>
      <c r="L271" s="115"/>
      <c r="M271" s="120"/>
      <c r="P271" s="121">
        <f>SUM(P272:P291)</f>
        <v>0</v>
      </c>
      <c r="R271" s="121">
        <f>SUM(R272:R291)</f>
        <v>0.17252459999999997</v>
      </c>
      <c r="T271" s="122">
        <f>SUM(T272:T291)</f>
        <v>0</v>
      </c>
      <c r="AR271" s="116" t="s">
        <v>85</v>
      </c>
      <c r="AT271" s="123" t="s">
        <v>74</v>
      </c>
      <c r="AU271" s="123" t="s">
        <v>83</v>
      </c>
      <c r="AY271" s="116" t="s">
        <v>125</v>
      </c>
      <c r="BK271" s="124">
        <f>SUM(BK272:BK291)</f>
        <v>0</v>
      </c>
    </row>
    <row r="272" spans="2:65" s="1" customFormat="1" ht="16.5" customHeight="1">
      <c r="B272" s="32"/>
      <c r="C272" s="127" t="s">
        <v>386</v>
      </c>
      <c r="D272" s="127" t="s">
        <v>128</v>
      </c>
      <c r="E272" s="128" t="s">
        <v>494</v>
      </c>
      <c r="F272" s="129" t="s">
        <v>495</v>
      </c>
      <c r="G272" s="130" t="s">
        <v>131</v>
      </c>
      <c r="H272" s="131">
        <v>383.38799999999998</v>
      </c>
      <c r="I272" s="132"/>
      <c r="J272" s="133">
        <f>ROUND(I272*H272,2)</f>
        <v>0</v>
      </c>
      <c r="K272" s="129" t="s">
        <v>132</v>
      </c>
      <c r="L272" s="32"/>
      <c r="M272" s="134" t="s">
        <v>19</v>
      </c>
      <c r="N272" s="135" t="s">
        <v>46</v>
      </c>
      <c r="P272" s="136">
        <f>O272*H272</f>
        <v>0</v>
      </c>
      <c r="Q272" s="136">
        <v>0</v>
      </c>
      <c r="R272" s="136">
        <f>Q272*H272</f>
        <v>0</v>
      </c>
      <c r="S272" s="136">
        <v>0</v>
      </c>
      <c r="T272" s="137">
        <f>S272*H272</f>
        <v>0</v>
      </c>
      <c r="AR272" s="138" t="s">
        <v>180</v>
      </c>
      <c r="AT272" s="138" t="s">
        <v>128</v>
      </c>
      <c r="AU272" s="138" t="s">
        <v>85</v>
      </c>
      <c r="AY272" s="17" t="s">
        <v>125</v>
      </c>
      <c r="BE272" s="139">
        <f>IF(N272="základní",J272,0)</f>
        <v>0</v>
      </c>
      <c r="BF272" s="139">
        <f>IF(N272="snížená",J272,0)</f>
        <v>0</v>
      </c>
      <c r="BG272" s="139">
        <f>IF(N272="zákl. přenesená",J272,0)</f>
        <v>0</v>
      </c>
      <c r="BH272" s="139">
        <f>IF(N272="sníž. přenesená",J272,0)</f>
        <v>0</v>
      </c>
      <c r="BI272" s="139">
        <f>IF(N272="nulová",J272,0)</f>
        <v>0</v>
      </c>
      <c r="BJ272" s="17" t="s">
        <v>83</v>
      </c>
      <c r="BK272" s="139">
        <f>ROUND(I272*H272,2)</f>
        <v>0</v>
      </c>
      <c r="BL272" s="17" t="s">
        <v>180</v>
      </c>
      <c r="BM272" s="138" t="s">
        <v>383</v>
      </c>
    </row>
    <row r="273" spans="2:65" s="1" customFormat="1" ht="11.25">
      <c r="B273" s="32"/>
      <c r="D273" s="140" t="s">
        <v>134</v>
      </c>
      <c r="F273" s="141" t="s">
        <v>496</v>
      </c>
      <c r="I273" s="142"/>
      <c r="L273" s="32"/>
      <c r="M273" s="143"/>
      <c r="T273" s="53"/>
      <c r="AT273" s="17" t="s">
        <v>134</v>
      </c>
      <c r="AU273" s="17" t="s">
        <v>85</v>
      </c>
    </row>
    <row r="274" spans="2:65" s="1" customFormat="1" ht="11.25">
      <c r="B274" s="32"/>
      <c r="D274" s="144" t="s">
        <v>136</v>
      </c>
      <c r="F274" s="145" t="s">
        <v>497</v>
      </c>
      <c r="I274" s="142"/>
      <c r="L274" s="32"/>
      <c r="M274" s="143"/>
      <c r="T274" s="53"/>
      <c r="AT274" s="17" t="s">
        <v>136</v>
      </c>
      <c r="AU274" s="17" t="s">
        <v>85</v>
      </c>
    </row>
    <row r="275" spans="2:65" s="1" customFormat="1" ht="16.5" customHeight="1">
      <c r="B275" s="32"/>
      <c r="C275" s="127" t="s">
        <v>272</v>
      </c>
      <c r="D275" s="127" t="s">
        <v>128</v>
      </c>
      <c r="E275" s="128" t="s">
        <v>498</v>
      </c>
      <c r="F275" s="129" t="s">
        <v>499</v>
      </c>
      <c r="G275" s="130" t="s">
        <v>131</v>
      </c>
      <c r="H275" s="131">
        <v>383.38799999999998</v>
      </c>
      <c r="I275" s="132"/>
      <c r="J275" s="133">
        <f>ROUND(I275*H275,2)</f>
        <v>0</v>
      </c>
      <c r="K275" s="129" t="s">
        <v>132</v>
      </c>
      <c r="L275" s="32"/>
      <c r="M275" s="134" t="s">
        <v>19</v>
      </c>
      <c r="N275" s="135" t="s">
        <v>46</v>
      </c>
      <c r="P275" s="136">
        <f>O275*H275</f>
        <v>0</v>
      </c>
      <c r="Q275" s="136">
        <v>2.0000000000000002E-5</v>
      </c>
      <c r="R275" s="136">
        <f>Q275*H275</f>
        <v>7.66776E-3</v>
      </c>
      <c r="S275" s="136">
        <v>0</v>
      </c>
      <c r="T275" s="137">
        <f>S275*H275</f>
        <v>0</v>
      </c>
      <c r="AR275" s="138" t="s">
        <v>180</v>
      </c>
      <c r="AT275" s="138" t="s">
        <v>128</v>
      </c>
      <c r="AU275" s="138" t="s">
        <v>85</v>
      </c>
      <c r="AY275" s="17" t="s">
        <v>125</v>
      </c>
      <c r="BE275" s="139">
        <f>IF(N275="základní",J275,0)</f>
        <v>0</v>
      </c>
      <c r="BF275" s="139">
        <f>IF(N275="snížená",J275,0)</f>
        <v>0</v>
      </c>
      <c r="BG275" s="139">
        <f>IF(N275="zákl. přenesená",J275,0)</f>
        <v>0</v>
      </c>
      <c r="BH275" s="139">
        <f>IF(N275="sníž. přenesená",J275,0)</f>
        <v>0</v>
      </c>
      <c r="BI275" s="139">
        <f>IF(N275="nulová",J275,0)</f>
        <v>0</v>
      </c>
      <c r="BJ275" s="17" t="s">
        <v>83</v>
      </c>
      <c r="BK275" s="139">
        <f>ROUND(I275*H275,2)</f>
        <v>0</v>
      </c>
      <c r="BL275" s="17" t="s">
        <v>180</v>
      </c>
      <c r="BM275" s="138" t="s">
        <v>389</v>
      </c>
    </row>
    <row r="276" spans="2:65" s="1" customFormat="1" ht="11.25">
      <c r="B276" s="32"/>
      <c r="D276" s="140" t="s">
        <v>134</v>
      </c>
      <c r="F276" s="141" t="s">
        <v>499</v>
      </c>
      <c r="I276" s="142"/>
      <c r="L276" s="32"/>
      <c r="M276" s="143"/>
      <c r="T276" s="53"/>
      <c r="AT276" s="17" t="s">
        <v>134</v>
      </c>
      <c r="AU276" s="17" t="s">
        <v>85</v>
      </c>
    </row>
    <row r="277" spans="2:65" s="1" customFormat="1" ht="11.25">
      <c r="B277" s="32"/>
      <c r="D277" s="144" t="s">
        <v>136</v>
      </c>
      <c r="F277" s="145" t="s">
        <v>500</v>
      </c>
      <c r="I277" s="142"/>
      <c r="L277" s="32"/>
      <c r="M277" s="143"/>
      <c r="T277" s="53"/>
      <c r="AT277" s="17" t="s">
        <v>136</v>
      </c>
      <c r="AU277" s="17" t="s">
        <v>85</v>
      </c>
    </row>
    <row r="278" spans="2:65" s="12" customFormat="1" ht="11.25">
      <c r="B278" s="146"/>
      <c r="D278" s="140" t="s">
        <v>138</v>
      </c>
      <c r="E278" s="147" t="s">
        <v>19</v>
      </c>
      <c r="F278" s="148" t="s">
        <v>501</v>
      </c>
      <c r="H278" s="147" t="s">
        <v>19</v>
      </c>
      <c r="I278" s="149"/>
      <c r="L278" s="146"/>
      <c r="M278" s="150"/>
      <c r="T278" s="151"/>
      <c r="AT278" s="147" t="s">
        <v>138</v>
      </c>
      <c r="AU278" s="147" t="s">
        <v>85</v>
      </c>
      <c r="AV278" s="12" t="s">
        <v>83</v>
      </c>
      <c r="AW278" s="12" t="s">
        <v>36</v>
      </c>
      <c r="AX278" s="12" t="s">
        <v>75</v>
      </c>
      <c r="AY278" s="147" t="s">
        <v>125</v>
      </c>
    </row>
    <row r="279" spans="2:65" s="13" customFormat="1" ht="11.25">
      <c r="B279" s="152"/>
      <c r="D279" s="140" t="s">
        <v>138</v>
      </c>
      <c r="E279" s="153" t="s">
        <v>19</v>
      </c>
      <c r="F279" s="154" t="s">
        <v>502</v>
      </c>
      <c r="H279" s="155">
        <v>301.31299999999999</v>
      </c>
      <c r="I279" s="156"/>
      <c r="L279" s="152"/>
      <c r="M279" s="157"/>
      <c r="T279" s="158"/>
      <c r="AT279" s="153" t="s">
        <v>138</v>
      </c>
      <c r="AU279" s="153" t="s">
        <v>85</v>
      </c>
      <c r="AV279" s="13" t="s">
        <v>85</v>
      </c>
      <c r="AW279" s="13" t="s">
        <v>36</v>
      </c>
      <c r="AX279" s="13" t="s">
        <v>75</v>
      </c>
      <c r="AY279" s="153" t="s">
        <v>125</v>
      </c>
    </row>
    <row r="280" spans="2:65" s="12" customFormat="1" ht="11.25">
      <c r="B280" s="146"/>
      <c r="D280" s="140" t="s">
        <v>138</v>
      </c>
      <c r="E280" s="147" t="s">
        <v>19</v>
      </c>
      <c r="F280" s="148" t="s">
        <v>503</v>
      </c>
      <c r="H280" s="147" t="s">
        <v>19</v>
      </c>
      <c r="I280" s="149"/>
      <c r="L280" s="146"/>
      <c r="M280" s="150"/>
      <c r="T280" s="151"/>
      <c r="AT280" s="147" t="s">
        <v>138</v>
      </c>
      <c r="AU280" s="147" t="s">
        <v>85</v>
      </c>
      <c r="AV280" s="12" t="s">
        <v>83</v>
      </c>
      <c r="AW280" s="12" t="s">
        <v>36</v>
      </c>
      <c r="AX280" s="12" t="s">
        <v>75</v>
      </c>
      <c r="AY280" s="147" t="s">
        <v>125</v>
      </c>
    </row>
    <row r="281" spans="2:65" s="13" customFormat="1" ht="11.25">
      <c r="B281" s="152"/>
      <c r="D281" s="140" t="s">
        <v>138</v>
      </c>
      <c r="E281" s="153" t="s">
        <v>19</v>
      </c>
      <c r="F281" s="154" t="s">
        <v>504</v>
      </c>
      <c r="H281" s="155">
        <v>82.075000000000003</v>
      </c>
      <c r="I281" s="156"/>
      <c r="L281" s="152"/>
      <c r="M281" s="157"/>
      <c r="T281" s="158"/>
      <c r="AT281" s="153" t="s">
        <v>138</v>
      </c>
      <c r="AU281" s="153" t="s">
        <v>85</v>
      </c>
      <c r="AV281" s="13" t="s">
        <v>85</v>
      </c>
      <c r="AW281" s="13" t="s">
        <v>36</v>
      </c>
      <c r="AX281" s="13" t="s">
        <v>75</v>
      </c>
      <c r="AY281" s="153" t="s">
        <v>125</v>
      </c>
    </row>
    <row r="282" spans="2:65" s="14" customFormat="1" ht="11.25">
      <c r="B282" s="159"/>
      <c r="D282" s="140" t="s">
        <v>138</v>
      </c>
      <c r="E282" s="160" t="s">
        <v>19</v>
      </c>
      <c r="F282" s="161" t="s">
        <v>141</v>
      </c>
      <c r="H282" s="162">
        <v>383.38799999999998</v>
      </c>
      <c r="I282" s="163"/>
      <c r="L282" s="159"/>
      <c r="M282" s="164"/>
      <c r="T282" s="165"/>
      <c r="AT282" s="160" t="s">
        <v>138</v>
      </c>
      <c r="AU282" s="160" t="s">
        <v>85</v>
      </c>
      <c r="AV282" s="14" t="s">
        <v>133</v>
      </c>
      <c r="AW282" s="14" t="s">
        <v>36</v>
      </c>
      <c r="AX282" s="14" t="s">
        <v>83</v>
      </c>
      <c r="AY282" s="160" t="s">
        <v>125</v>
      </c>
    </row>
    <row r="283" spans="2:65" s="1" customFormat="1" ht="16.5" customHeight="1">
      <c r="B283" s="32"/>
      <c r="C283" s="127" t="s">
        <v>396</v>
      </c>
      <c r="D283" s="127" t="s">
        <v>128</v>
      </c>
      <c r="E283" s="128" t="s">
        <v>505</v>
      </c>
      <c r="F283" s="129" t="s">
        <v>506</v>
      </c>
      <c r="G283" s="130" t="s">
        <v>131</v>
      </c>
      <c r="H283" s="131">
        <v>383.38799999999998</v>
      </c>
      <c r="I283" s="132"/>
      <c r="J283" s="133">
        <f>ROUND(I283*H283,2)</f>
        <v>0</v>
      </c>
      <c r="K283" s="129" t="s">
        <v>132</v>
      </c>
      <c r="L283" s="32"/>
      <c r="M283" s="134" t="s">
        <v>19</v>
      </c>
      <c r="N283" s="135" t="s">
        <v>46</v>
      </c>
      <c r="P283" s="136">
        <f>O283*H283</f>
        <v>0</v>
      </c>
      <c r="Q283" s="136">
        <v>1.7000000000000001E-4</v>
      </c>
      <c r="R283" s="136">
        <f>Q283*H283</f>
        <v>6.5175960000000005E-2</v>
      </c>
      <c r="S283" s="136">
        <v>0</v>
      </c>
      <c r="T283" s="137">
        <f>S283*H283</f>
        <v>0</v>
      </c>
      <c r="AR283" s="138" t="s">
        <v>180</v>
      </c>
      <c r="AT283" s="138" t="s">
        <v>128</v>
      </c>
      <c r="AU283" s="138" t="s">
        <v>85</v>
      </c>
      <c r="AY283" s="17" t="s">
        <v>125</v>
      </c>
      <c r="BE283" s="139">
        <f>IF(N283="základní",J283,0)</f>
        <v>0</v>
      </c>
      <c r="BF283" s="139">
        <f>IF(N283="snížená",J283,0)</f>
        <v>0</v>
      </c>
      <c r="BG283" s="139">
        <f>IF(N283="zákl. přenesená",J283,0)</f>
        <v>0</v>
      </c>
      <c r="BH283" s="139">
        <f>IF(N283="sníž. přenesená",J283,0)</f>
        <v>0</v>
      </c>
      <c r="BI283" s="139">
        <f>IF(N283="nulová",J283,0)</f>
        <v>0</v>
      </c>
      <c r="BJ283" s="17" t="s">
        <v>83</v>
      </c>
      <c r="BK283" s="139">
        <f>ROUND(I283*H283,2)</f>
        <v>0</v>
      </c>
      <c r="BL283" s="17" t="s">
        <v>180</v>
      </c>
      <c r="BM283" s="138" t="s">
        <v>393</v>
      </c>
    </row>
    <row r="284" spans="2:65" s="1" customFormat="1" ht="11.25">
      <c r="B284" s="32"/>
      <c r="D284" s="140" t="s">
        <v>134</v>
      </c>
      <c r="F284" s="141" t="s">
        <v>507</v>
      </c>
      <c r="I284" s="142"/>
      <c r="L284" s="32"/>
      <c r="M284" s="143"/>
      <c r="T284" s="53"/>
      <c r="AT284" s="17" t="s">
        <v>134</v>
      </c>
      <c r="AU284" s="17" t="s">
        <v>85</v>
      </c>
    </row>
    <row r="285" spans="2:65" s="1" customFormat="1" ht="11.25">
      <c r="B285" s="32"/>
      <c r="D285" s="144" t="s">
        <v>136</v>
      </c>
      <c r="F285" s="145" t="s">
        <v>508</v>
      </c>
      <c r="I285" s="142"/>
      <c r="L285" s="32"/>
      <c r="M285" s="143"/>
      <c r="T285" s="53"/>
      <c r="AT285" s="17" t="s">
        <v>136</v>
      </c>
      <c r="AU285" s="17" t="s">
        <v>85</v>
      </c>
    </row>
    <row r="286" spans="2:65" s="1" customFormat="1" ht="16.5" customHeight="1">
      <c r="B286" s="32"/>
      <c r="C286" s="127" t="s">
        <v>279</v>
      </c>
      <c r="D286" s="127" t="s">
        <v>128</v>
      </c>
      <c r="E286" s="128" t="s">
        <v>509</v>
      </c>
      <c r="F286" s="129" t="s">
        <v>510</v>
      </c>
      <c r="G286" s="130" t="s">
        <v>131</v>
      </c>
      <c r="H286" s="131">
        <v>383.38799999999998</v>
      </c>
      <c r="I286" s="132"/>
      <c r="J286" s="133">
        <f>ROUND(I286*H286,2)</f>
        <v>0</v>
      </c>
      <c r="K286" s="129" t="s">
        <v>132</v>
      </c>
      <c r="L286" s="32"/>
      <c r="M286" s="134" t="s">
        <v>19</v>
      </c>
      <c r="N286" s="135" t="s">
        <v>46</v>
      </c>
      <c r="P286" s="136">
        <f>O286*H286</f>
        <v>0</v>
      </c>
      <c r="Q286" s="136">
        <v>1.2999999999999999E-4</v>
      </c>
      <c r="R286" s="136">
        <f>Q286*H286</f>
        <v>4.9840439999999993E-2</v>
      </c>
      <c r="S286" s="136">
        <v>0</v>
      </c>
      <c r="T286" s="137">
        <f>S286*H286</f>
        <v>0</v>
      </c>
      <c r="AR286" s="138" t="s">
        <v>180</v>
      </c>
      <c r="AT286" s="138" t="s">
        <v>128</v>
      </c>
      <c r="AU286" s="138" t="s">
        <v>85</v>
      </c>
      <c r="AY286" s="17" t="s">
        <v>125</v>
      </c>
      <c r="BE286" s="139">
        <f>IF(N286="základní",J286,0)</f>
        <v>0</v>
      </c>
      <c r="BF286" s="139">
        <f>IF(N286="snížená",J286,0)</f>
        <v>0</v>
      </c>
      <c r="BG286" s="139">
        <f>IF(N286="zákl. přenesená",J286,0)</f>
        <v>0</v>
      </c>
      <c r="BH286" s="139">
        <f>IF(N286="sníž. přenesená",J286,0)</f>
        <v>0</v>
      </c>
      <c r="BI286" s="139">
        <f>IF(N286="nulová",J286,0)</f>
        <v>0</v>
      </c>
      <c r="BJ286" s="17" t="s">
        <v>83</v>
      </c>
      <c r="BK286" s="139">
        <f>ROUND(I286*H286,2)</f>
        <v>0</v>
      </c>
      <c r="BL286" s="17" t="s">
        <v>180</v>
      </c>
      <c r="BM286" s="138" t="s">
        <v>399</v>
      </c>
    </row>
    <row r="287" spans="2:65" s="1" customFormat="1" ht="11.25">
      <c r="B287" s="32"/>
      <c r="D287" s="140" t="s">
        <v>134</v>
      </c>
      <c r="F287" s="141" t="s">
        <v>511</v>
      </c>
      <c r="I287" s="142"/>
      <c r="L287" s="32"/>
      <c r="M287" s="143"/>
      <c r="T287" s="53"/>
      <c r="AT287" s="17" t="s">
        <v>134</v>
      </c>
      <c r="AU287" s="17" t="s">
        <v>85</v>
      </c>
    </row>
    <row r="288" spans="2:65" s="1" customFormat="1" ht="11.25">
      <c r="B288" s="32"/>
      <c r="D288" s="144" t="s">
        <v>136</v>
      </c>
      <c r="F288" s="145" t="s">
        <v>512</v>
      </c>
      <c r="I288" s="142"/>
      <c r="L288" s="32"/>
      <c r="M288" s="143"/>
      <c r="T288" s="53"/>
      <c r="AT288" s="17" t="s">
        <v>136</v>
      </c>
      <c r="AU288" s="17" t="s">
        <v>85</v>
      </c>
    </row>
    <row r="289" spans="2:65" s="1" customFormat="1" ht="16.5" customHeight="1">
      <c r="B289" s="32"/>
      <c r="C289" s="127" t="s">
        <v>409</v>
      </c>
      <c r="D289" s="127" t="s">
        <v>128</v>
      </c>
      <c r="E289" s="128" t="s">
        <v>513</v>
      </c>
      <c r="F289" s="129" t="s">
        <v>514</v>
      </c>
      <c r="G289" s="130" t="s">
        <v>131</v>
      </c>
      <c r="H289" s="131">
        <v>383.38799999999998</v>
      </c>
      <c r="I289" s="132"/>
      <c r="J289" s="133">
        <f>ROUND(I289*H289,2)</f>
        <v>0</v>
      </c>
      <c r="K289" s="129" t="s">
        <v>132</v>
      </c>
      <c r="L289" s="32"/>
      <c r="M289" s="134" t="s">
        <v>19</v>
      </c>
      <c r="N289" s="135" t="s">
        <v>46</v>
      </c>
      <c r="P289" s="136">
        <f>O289*H289</f>
        <v>0</v>
      </c>
      <c r="Q289" s="136">
        <v>1.2999999999999999E-4</v>
      </c>
      <c r="R289" s="136">
        <f>Q289*H289</f>
        <v>4.9840439999999993E-2</v>
      </c>
      <c r="S289" s="136">
        <v>0</v>
      </c>
      <c r="T289" s="137">
        <f>S289*H289</f>
        <v>0</v>
      </c>
      <c r="AR289" s="138" t="s">
        <v>180</v>
      </c>
      <c r="AT289" s="138" t="s">
        <v>128</v>
      </c>
      <c r="AU289" s="138" t="s">
        <v>85</v>
      </c>
      <c r="AY289" s="17" t="s">
        <v>125</v>
      </c>
      <c r="BE289" s="139">
        <f>IF(N289="základní",J289,0)</f>
        <v>0</v>
      </c>
      <c r="BF289" s="139">
        <f>IF(N289="snížená",J289,0)</f>
        <v>0</v>
      </c>
      <c r="BG289" s="139">
        <f>IF(N289="zákl. přenesená",J289,0)</f>
        <v>0</v>
      </c>
      <c r="BH289" s="139">
        <f>IF(N289="sníž. přenesená",J289,0)</f>
        <v>0</v>
      </c>
      <c r="BI289" s="139">
        <f>IF(N289="nulová",J289,0)</f>
        <v>0</v>
      </c>
      <c r="BJ289" s="17" t="s">
        <v>83</v>
      </c>
      <c r="BK289" s="139">
        <f>ROUND(I289*H289,2)</f>
        <v>0</v>
      </c>
      <c r="BL289" s="17" t="s">
        <v>180</v>
      </c>
      <c r="BM289" s="138" t="s">
        <v>406</v>
      </c>
    </row>
    <row r="290" spans="2:65" s="1" customFormat="1" ht="11.25">
      <c r="B290" s="32"/>
      <c r="D290" s="140" t="s">
        <v>134</v>
      </c>
      <c r="F290" s="141" t="s">
        <v>515</v>
      </c>
      <c r="I290" s="142"/>
      <c r="L290" s="32"/>
      <c r="M290" s="143"/>
      <c r="T290" s="53"/>
      <c r="AT290" s="17" t="s">
        <v>134</v>
      </c>
      <c r="AU290" s="17" t="s">
        <v>85</v>
      </c>
    </row>
    <row r="291" spans="2:65" s="1" customFormat="1" ht="11.25">
      <c r="B291" s="32"/>
      <c r="D291" s="144" t="s">
        <v>136</v>
      </c>
      <c r="F291" s="145" t="s">
        <v>516</v>
      </c>
      <c r="I291" s="142"/>
      <c r="L291" s="32"/>
      <c r="M291" s="143"/>
      <c r="T291" s="53"/>
      <c r="AT291" s="17" t="s">
        <v>136</v>
      </c>
      <c r="AU291" s="17" t="s">
        <v>85</v>
      </c>
    </row>
    <row r="292" spans="2:65" s="11" customFormat="1" ht="25.9" customHeight="1">
      <c r="B292" s="115"/>
      <c r="D292" s="116" t="s">
        <v>74</v>
      </c>
      <c r="E292" s="117" t="s">
        <v>422</v>
      </c>
      <c r="F292" s="117" t="s">
        <v>423</v>
      </c>
      <c r="I292" s="118"/>
      <c r="J292" s="119">
        <f>BK292</f>
        <v>0</v>
      </c>
      <c r="L292" s="115"/>
      <c r="M292" s="120"/>
      <c r="P292" s="121">
        <f>P293+P297</f>
        <v>0</v>
      </c>
      <c r="R292" s="121">
        <f>R293+R297</f>
        <v>0</v>
      </c>
      <c r="T292" s="122">
        <f>T293+T297</f>
        <v>0</v>
      </c>
      <c r="AR292" s="116" t="s">
        <v>160</v>
      </c>
      <c r="AT292" s="123" t="s">
        <v>74</v>
      </c>
      <c r="AU292" s="123" t="s">
        <v>75</v>
      </c>
      <c r="AY292" s="116" t="s">
        <v>125</v>
      </c>
      <c r="BK292" s="124">
        <f>BK293+BK297</f>
        <v>0</v>
      </c>
    </row>
    <row r="293" spans="2:65" s="11" customFormat="1" ht="22.9" customHeight="1">
      <c r="B293" s="115"/>
      <c r="D293" s="116" t="s">
        <v>74</v>
      </c>
      <c r="E293" s="125" t="s">
        <v>424</v>
      </c>
      <c r="F293" s="125" t="s">
        <v>425</v>
      </c>
      <c r="I293" s="118"/>
      <c r="J293" s="126">
        <f>BK293</f>
        <v>0</v>
      </c>
      <c r="L293" s="115"/>
      <c r="M293" s="120"/>
      <c r="P293" s="121">
        <f>SUM(P294:P296)</f>
        <v>0</v>
      </c>
      <c r="R293" s="121">
        <f>SUM(R294:R296)</f>
        <v>0</v>
      </c>
      <c r="T293" s="122">
        <f>SUM(T294:T296)</f>
        <v>0</v>
      </c>
      <c r="AR293" s="116" t="s">
        <v>160</v>
      </c>
      <c r="AT293" s="123" t="s">
        <v>74</v>
      </c>
      <c r="AU293" s="123" t="s">
        <v>83</v>
      </c>
      <c r="AY293" s="116" t="s">
        <v>125</v>
      </c>
      <c r="BK293" s="124">
        <f>SUM(BK294:BK296)</f>
        <v>0</v>
      </c>
    </row>
    <row r="294" spans="2:65" s="1" customFormat="1" ht="16.5" customHeight="1">
      <c r="B294" s="32"/>
      <c r="C294" s="127" t="s">
        <v>285</v>
      </c>
      <c r="D294" s="127" t="s">
        <v>128</v>
      </c>
      <c r="E294" s="128" t="s">
        <v>426</v>
      </c>
      <c r="F294" s="129" t="s">
        <v>427</v>
      </c>
      <c r="G294" s="130" t="s">
        <v>428</v>
      </c>
      <c r="H294" s="131">
        <v>1</v>
      </c>
      <c r="I294" s="132"/>
      <c r="J294" s="133">
        <f>ROUND(I294*H294,2)</f>
        <v>0</v>
      </c>
      <c r="K294" s="129" t="s">
        <v>132</v>
      </c>
      <c r="L294" s="32"/>
      <c r="M294" s="134" t="s">
        <v>19</v>
      </c>
      <c r="N294" s="135" t="s">
        <v>46</v>
      </c>
      <c r="P294" s="136">
        <f>O294*H294</f>
        <v>0</v>
      </c>
      <c r="Q294" s="136">
        <v>0</v>
      </c>
      <c r="R294" s="136">
        <f>Q294*H294</f>
        <v>0</v>
      </c>
      <c r="S294" s="136">
        <v>0</v>
      </c>
      <c r="T294" s="137">
        <f>S294*H294</f>
        <v>0</v>
      </c>
      <c r="AR294" s="138" t="s">
        <v>133</v>
      </c>
      <c r="AT294" s="138" t="s">
        <v>128</v>
      </c>
      <c r="AU294" s="138" t="s">
        <v>85</v>
      </c>
      <c r="AY294" s="17" t="s">
        <v>125</v>
      </c>
      <c r="BE294" s="139">
        <f>IF(N294="základní",J294,0)</f>
        <v>0</v>
      </c>
      <c r="BF294" s="139">
        <f>IF(N294="snížená",J294,0)</f>
        <v>0</v>
      </c>
      <c r="BG294" s="139">
        <f>IF(N294="zákl. přenesená",J294,0)</f>
        <v>0</v>
      </c>
      <c r="BH294" s="139">
        <f>IF(N294="sníž. přenesená",J294,0)</f>
        <v>0</v>
      </c>
      <c r="BI294" s="139">
        <f>IF(N294="nulová",J294,0)</f>
        <v>0</v>
      </c>
      <c r="BJ294" s="17" t="s">
        <v>83</v>
      </c>
      <c r="BK294" s="139">
        <f>ROUND(I294*H294,2)</f>
        <v>0</v>
      </c>
      <c r="BL294" s="17" t="s">
        <v>133</v>
      </c>
      <c r="BM294" s="138" t="s">
        <v>412</v>
      </c>
    </row>
    <row r="295" spans="2:65" s="1" customFormat="1" ht="11.25">
      <c r="B295" s="32"/>
      <c r="D295" s="140" t="s">
        <v>134</v>
      </c>
      <c r="F295" s="141" t="s">
        <v>427</v>
      </c>
      <c r="I295" s="142"/>
      <c r="L295" s="32"/>
      <c r="M295" s="143"/>
      <c r="T295" s="53"/>
      <c r="AT295" s="17" t="s">
        <v>134</v>
      </c>
      <c r="AU295" s="17" t="s">
        <v>85</v>
      </c>
    </row>
    <row r="296" spans="2:65" s="1" customFormat="1" ht="11.25">
      <c r="B296" s="32"/>
      <c r="D296" s="144" t="s">
        <v>136</v>
      </c>
      <c r="F296" s="145" t="s">
        <v>430</v>
      </c>
      <c r="I296" s="142"/>
      <c r="L296" s="32"/>
      <c r="M296" s="143"/>
      <c r="T296" s="53"/>
      <c r="AT296" s="17" t="s">
        <v>136</v>
      </c>
      <c r="AU296" s="17" t="s">
        <v>85</v>
      </c>
    </row>
    <row r="297" spans="2:65" s="11" customFormat="1" ht="22.9" customHeight="1">
      <c r="B297" s="115"/>
      <c r="D297" s="116" t="s">
        <v>74</v>
      </c>
      <c r="E297" s="125" t="s">
        <v>431</v>
      </c>
      <c r="F297" s="125" t="s">
        <v>432</v>
      </c>
      <c r="I297" s="118"/>
      <c r="J297" s="126">
        <f>BK297</f>
        <v>0</v>
      </c>
      <c r="L297" s="115"/>
      <c r="M297" s="120"/>
      <c r="P297" s="121">
        <f>SUM(P298:P304)</f>
        <v>0</v>
      </c>
      <c r="R297" s="121">
        <f>SUM(R298:R304)</f>
        <v>0</v>
      </c>
      <c r="T297" s="122">
        <f>SUM(T298:T304)</f>
        <v>0</v>
      </c>
      <c r="AR297" s="116" t="s">
        <v>160</v>
      </c>
      <c r="AT297" s="123" t="s">
        <v>74</v>
      </c>
      <c r="AU297" s="123" t="s">
        <v>83</v>
      </c>
      <c r="AY297" s="116" t="s">
        <v>125</v>
      </c>
      <c r="BK297" s="124">
        <f>SUM(BK298:BK304)</f>
        <v>0</v>
      </c>
    </row>
    <row r="298" spans="2:65" s="1" customFormat="1" ht="16.5" customHeight="1">
      <c r="B298" s="32"/>
      <c r="C298" s="127" t="s">
        <v>416</v>
      </c>
      <c r="D298" s="127" t="s">
        <v>128</v>
      </c>
      <c r="E298" s="128" t="s">
        <v>434</v>
      </c>
      <c r="F298" s="129" t="s">
        <v>435</v>
      </c>
      <c r="G298" s="130" t="s">
        <v>131</v>
      </c>
      <c r="H298" s="131">
        <v>70</v>
      </c>
      <c r="I298" s="132"/>
      <c r="J298" s="133">
        <f>ROUND(I298*H298,2)</f>
        <v>0</v>
      </c>
      <c r="K298" s="129" t="s">
        <v>132</v>
      </c>
      <c r="L298" s="32"/>
      <c r="M298" s="134" t="s">
        <v>19</v>
      </c>
      <c r="N298" s="135" t="s">
        <v>46</v>
      </c>
      <c r="P298" s="136">
        <f>O298*H298</f>
        <v>0</v>
      </c>
      <c r="Q298" s="136">
        <v>0</v>
      </c>
      <c r="R298" s="136">
        <f>Q298*H298</f>
        <v>0</v>
      </c>
      <c r="S298" s="136">
        <v>0</v>
      </c>
      <c r="T298" s="137">
        <f>S298*H298</f>
        <v>0</v>
      </c>
      <c r="AR298" s="138" t="s">
        <v>133</v>
      </c>
      <c r="AT298" s="138" t="s">
        <v>128</v>
      </c>
      <c r="AU298" s="138" t="s">
        <v>85</v>
      </c>
      <c r="AY298" s="17" t="s">
        <v>125</v>
      </c>
      <c r="BE298" s="139">
        <f>IF(N298="základní",J298,0)</f>
        <v>0</v>
      </c>
      <c r="BF298" s="139">
        <f>IF(N298="snížená",J298,0)</f>
        <v>0</v>
      </c>
      <c r="BG298" s="139">
        <f>IF(N298="zákl. přenesená",J298,0)</f>
        <v>0</v>
      </c>
      <c r="BH298" s="139">
        <f>IF(N298="sníž. přenesená",J298,0)</f>
        <v>0</v>
      </c>
      <c r="BI298" s="139">
        <f>IF(N298="nulová",J298,0)</f>
        <v>0</v>
      </c>
      <c r="BJ298" s="17" t="s">
        <v>83</v>
      </c>
      <c r="BK298" s="139">
        <f>ROUND(I298*H298,2)</f>
        <v>0</v>
      </c>
      <c r="BL298" s="17" t="s">
        <v>133</v>
      </c>
      <c r="BM298" s="138" t="s">
        <v>415</v>
      </c>
    </row>
    <row r="299" spans="2:65" s="1" customFormat="1" ht="11.25">
      <c r="B299" s="32"/>
      <c r="D299" s="140" t="s">
        <v>134</v>
      </c>
      <c r="F299" s="141" t="s">
        <v>435</v>
      </c>
      <c r="I299" s="142"/>
      <c r="L299" s="32"/>
      <c r="M299" s="143"/>
      <c r="T299" s="53"/>
      <c r="AT299" s="17" t="s">
        <v>134</v>
      </c>
      <c r="AU299" s="17" t="s">
        <v>85</v>
      </c>
    </row>
    <row r="300" spans="2:65" s="1" customFormat="1" ht="11.25">
      <c r="B300" s="32"/>
      <c r="D300" s="144" t="s">
        <v>136</v>
      </c>
      <c r="F300" s="145" t="s">
        <v>437</v>
      </c>
      <c r="I300" s="142"/>
      <c r="L300" s="32"/>
      <c r="M300" s="143"/>
      <c r="T300" s="53"/>
      <c r="AT300" s="17" t="s">
        <v>136</v>
      </c>
      <c r="AU300" s="17" t="s">
        <v>85</v>
      </c>
    </row>
    <row r="301" spans="2:65" s="12" customFormat="1" ht="11.25">
      <c r="B301" s="146"/>
      <c r="D301" s="140" t="s">
        <v>138</v>
      </c>
      <c r="E301" s="147" t="s">
        <v>19</v>
      </c>
      <c r="F301" s="148" t="s">
        <v>438</v>
      </c>
      <c r="H301" s="147" t="s">
        <v>19</v>
      </c>
      <c r="I301" s="149"/>
      <c r="L301" s="146"/>
      <c r="M301" s="150"/>
      <c r="T301" s="151"/>
      <c r="AT301" s="147" t="s">
        <v>138</v>
      </c>
      <c r="AU301" s="147" t="s">
        <v>85</v>
      </c>
      <c r="AV301" s="12" t="s">
        <v>83</v>
      </c>
      <c r="AW301" s="12" t="s">
        <v>36</v>
      </c>
      <c r="AX301" s="12" t="s">
        <v>75</v>
      </c>
      <c r="AY301" s="147" t="s">
        <v>125</v>
      </c>
    </row>
    <row r="302" spans="2:65" s="12" customFormat="1" ht="11.25">
      <c r="B302" s="146"/>
      <c r="D302" s="140" t="s">
        <v>138</v>
      </c>
      <c r="E302" s="147" t="s">
        <v>19</v>
      </c>
      <c r="F302" s="148" t="s">
        <v>439</v>
      </c>
      <c r="H302" s="147" t="s">
        <v>19</v>
      </c>
      <c r="I302" s="149"/>
      <c r="L302" s="146"/>
      <c r="M302" s="150"/>
      <c r="T302" s="151"/>
      <c r="AT302" s="147" t="s">
        <v>138</v>
      </c>
      <c r="AU302" s="147" t="s">
        <v>85</v>
      </c>
      <c r="AV302" s="12" t="s">
        <v>83</v>
      </c>
      <c r="AW302" s="12" t="s">
        <v>36</v>
      </c>
      <c r="AX302" s="12" t="s">
        <v>75</v>
      </c>
      <c r="AY302" s="147" t="s">
        <v>125</v>
      </c>
    </row>
    <row r="303" spans="2:65" s="12" customFormat="1" ht="11.25">
      <c r="B303" s="146"/>
      <c r="D303" s="140" t="s">
        <v>138</v>
      </c>
      <c r="E303" s="147" t="s">
        <v>19</v>
      </c>
      <c r="F303" s="148" t="s">
        <v>440</v>
      </c>
      <c r="H303" s="147" t="s">
        <v>19</v>
      </c>
      <c r="I303" s="149"/>
      <c r="L303" s="146"/>
      <c r="M303" s="150"/>
      <c r="T303" s="151"/>
      <c r="AT303" s="147" t="s">
        <v>138</v>
      </c>
      <c r="AU303" s="147" t="s">
        <v>85</v>
      </c>
      <c r="AV303" s="12" t="s">
        <v>83</v>
      </c>
      <c r="AW303" s="12" t="s">
        <v>36</v>
      </c>
      <c r="AX303" s="12" t="s">
        <v>75</v>
      </c>
      <c r="AY303" s="147" t="s">
        <v>125</v>
      </c>
    </row>
    <row r="304" spans="2:65" s="13" customFormat="1" ht="11.25">
      <c r="B304" s="152"/>
      <c r="D304" s="140" t="s">
        <v>138</v>
      </c>
      <c r="E304" s="153" t="s">
        <v>19</v>
      </c>
      <c r="F304" s="154" t="s">
        <v>517</v>
      </c>
      <c r="H304" s="155">
        <v>70</v>
      </c>
      <c r="I304" s="156"/>
      <c r="L304" s="152"/>
      <c r="M304" s="176"/>
      <c r="N304" s="177"/>
      <c r="O304" s="177"/>
      <c r="P304" s="177"/>
      <c r="Q304" s="177"/>
      <c r="R304" s="177"/>
      <c r="S304" s="177"/>
      <c r="T304" s="178"/>
      <c r="AT304" s="153" t="s">
        <v>138</v>
      </c>
      <c r="AU304" s="153" t="s">
        <v>85</v>
      </c>
      <c r="AV304" s="13" t="s">
        <v>85</v>
      </c>
      <c r="AW304" s="13" t="s">
        <v>36</v>
      </c>
      <c r="AX304" s="13" t="s">
        <v>83</v>
      </c>
      <c r="AY304" s="153" t="s">
        <v>125</v>
      </c>
    </row>
    <row r="305" spans="2:12" s="1" customFormat="1" ht="6.95" customHeight="1">
      <c r="B305" s="41"/>
      <c r="C305" s="42"/>
      <c r="D305" s="42"/>
      <c r="E305" s="42"/>
      <c r="F305" s="42"/>
      <c r="G305" s="42"/>
      <c r="H305" s="42"/>
      <c r="I305" s="42"/>
      <c r="J305" s="42"/>
      <c r="K305" s="42"/>
      <c r="L305" s="32"/>
    </row>
  </sheetData>
  <sheetProtection algorithmName="SHA-512" hashValue="rphnQPJ7O6VDUXECfzZIB7BgB/lIdEUUe9mf5ZOeXVSAcOotmfqOwm1AEScG+it42E7LGHfV46N9HO7YpHJ8Lg==" saltValue="vf5e1l/BguW/CAnKb6lc1OK5o3PSag5M0IDj/eaU9yZwi9kUukBhVrxlbJXjx23D2/T0WWy34yOLOYYDJrHQiQ==" spinCount="100000" sheet="1" objects="1" scenarios="1" formatColumns="0" formatRows="0" autoFilter="0"/>
  <autoFilter ref="C91:K304" xr:uid="{00000000-0009-0000-0000-000002000000}"/>
  <mergeCells count="9">
    <mergeCell ref="E50:H50"/>
    <mergeCell ref="E82:H82"/>
    <mergeCell ref="E84:H84"/>
    <mergeCell ref="L2:V2"/>
    <mergeCell ref="E7:H7"/>
    <mergeCell ref="E9:H9"/>
    <mergeCell ref="E18:H18"/>
    <mergeCell ref="E27:H27"/>
    <mergeCell ref="E48:H48"/>
  </mergeCells>
  <hyperlinks>
    <hyperlink ref="F97" r:id="rId1" xr:uid="{00000000-0004-0000-0200-000000000000}"/>
    <hyperlink ref="F103" r:id="rId2" xr:uid="{00000000-0004-0000-0200-000001000000}"/>
    <hyperlink ref="F106" r:id="rId3" xr:uid="{00000000-0004-0000-0200-000002000000}"/>
    <hyperlink ref="F109" r:id="rId4" xr:uid="{00000000-0004-0000-0200-000003000000}"/>
    <hyperlink ref="F113" r:id="rId5" xr:uid="{00000000-0004-0000-0200-000004000000}"/>
    <hyperlink ref="F118" r:id="rId6" xr:uid="{00000000-0004-0000-0200-000005000000}"/>
    <hyperlink ref="F121" r:id="rId7" xr:uid="{00000000-0004-0000-0200-000006000000}"/>
    <hyperlink ref="F124" r:id="rId8" xr:uid="{00000000-0004-0000-0200-000007000000}"/>
    <hyperlink ref="F129" r:id="rId9" xr:uid="{00000000-0004-0000-0200-000008000000}"/>
    <hyperlink ref="F134" r:id="rId10" xr:uid="{00000000-0004-0000-0200-000009000000}"/>
    <hyperlink ref="F141" r:id="rId11" xr:uid="{00000000-0004-0000-0200-00000A000000}"/>
    <hyperlink ref="F148" r:id="rId12" xr:uid="{00000000-0004-0000-0200-00000B000000}"/>
    <hyperlink ref="F159" r:id="rId13" xr:uid="{00000000-0004-0000-0200-00000C000000}"/>
    <hyperlink ref="F162" r:id="rId14" xr:uid="{00000000-0004-0000-0200-00000D000000}"/>
    <hyperlink ref="F166" r:id="rId15" xr:uid="{00000000-0004-0000-0200-00000E000000}"/>
    <hyperlink ref="F172" r:id="rId16" xr:uid="{00000000-0004-0000-0200-00000F000000}"/>
    <hyperlink ref="F177" r:id="rId17" xr:uid="{00000000-0004-0000-0200-000010000000}"/>
    <hyperlink ref="F182" r:id="rId18" xr:uid="{00000000-0004-0000-0200-000011000000}"/>
    <hyperlink ref="F187" r:id="rId19" xr:uid="{00000000-0004-0000-0200-000012000000}"/>
    <hyperlink ref="F192" r:id="rId20" xr:uid="{00000000-0004-0000-0200-000013000000}"/>
    <hyperlink ref="F201" r:id="rId21" xr:uid="{00000000-0004-0000-0200-000014000000}"/>
    <hyperlink ref="F207" r:id="rId22" xr:uid="{00000000-0004-0000-0200-000015000000}"/>
    <hyperlink ref="F214" r:id="rId23" xr:uid="{00000000-0004-0000-0200-000016000000}"/>
    <hyperlink ref="F219" r:id="rId24" xr:uid="{00000000-0004-0000-0200-000017000000}"/>
    <hyperlink ref="F224" r:id="rId25" xr:uid="{00000000-0004-0000-0200-000018000000}"/>
    <hyperlink ref="F229" r:id="rId26" xr:uid="{00000000-0004-0000-0200-000019000000}"/>
    <hyperlink ref="F234" r:id="rId27" xr:uid="{00000000-0004-0000-0200-00001A000000}"/>
    <hyperlink ref="F239" r:id="rId28" xr:uid="{00000000-0004-0000-0200-00001B000000}"/>
    <hyperlink ref="F244" r:id="rId29" xr:uid="{00000000-0004-0000-0200-00001C000000}"/>
    <hyperlink ref="F250" r:id="rId30" xr:uid="{00000000-0004-0000-0200-00001D000000}"/>
    <hyperlink ref="F254" r:id="rId31" xr:uid="{00000000-0004-0000-0200-00001E000000}"/>
    <hyperlink ref="F259" r:id="rId32" xr:uid="{00000000-0004-0000-0200-00001F000000}"/>
    <hyperlink ref="F264" r:id="rId33" xr:uid="{00000000-0004-0000-0200-000020000000}"/>
    <hyperlink ref="F267" r:id="rId34" xr:uid="{00000000-0004-0000-0200-000021000000}"/>
    <hyperlink ref="F270" r:id="rId35" xr:uid="{00000000-0004-0000-0200-000022000000}"/>
    <hyperlink ref="F274" r:id="rId36" xr:uid="{00000000-0004-0000-0200-000023000000}"/>
    <hyperlink ref="F277" r:id="rId37" xr:uid="{00000000-0004-0000-0200-000024000000}"/>
    <hyperlink ref="F285" r:id="rId38" xr:uid="{00000000-0004-0000-0200-000025000000}"/>
    <hyperlink ref="F288" r:id="rId39" xr:uid="{00000000-0004-0000-0200-000026000000}"/>
    <hyperlink ref="F291" r:id="rId40" xr:uid="{00000000-0004-0000-0200-000027000000}"/>
    <hyperlink ref="F296" r:id="rId41" xr:uid="{00000000-0004-0000-0200-000028000000}"/>
    <hyperlink ref="F300" r:id="rId42" xr:uid="{00000000-0004-0000-0200-000029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4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5"/>
  <cols>
    <col min="1" max="1" width="8.33203125" style="179" customWidth="1"/>
    <col min="2" max="2" width="1.6640625" style="179" customWidth="1"/>
    <col min="3" max="4" width="5" style="179" customWidth="1"/>
    <col min="5" max="5" width="11.6640625" style="179" customWidth="1"/>
    <col min="6" max="6" width="9.1640625" style="179" customWidth="1"/>
    <col min="7" max="7" width="5" style="179" customWidth="1"/>
    <col min="8" max="8" width="77.83203125" style="179" customWidth="1"/>
    <col min="9" max="10" width="20" style="179" customWidth="1"/>
    <col min="11" max="11" width="1.6640625" style="179" customWidth="1"/>
  </cols>
  <sheetData>
    <row r="1" spans="2:11" customFormat="1" ht="37.5" customHeight="1"/>
    <row r="2" spans="2:11" customFormat="1" ht="7.5" customHeight="1">
      <c r="B2" s="180"/>
      <c r="C2" s="181"/>
      <c r="D2" s="181"/>
      <c r="E2" s="181"/>
      <c r="F2" s="181"/>
      <c r="G2" s="181"/>
      <c r="H2" s="181"/>
      <c r="I2" s="181"/>
      <c r="J2" s="181"/>
      <c r="K2" s="182"/>
    </row>
    <row r="3" spans="2:11" s="15" customFormat="1" ht="45" customHeight="1">
      <c r="B3" s="183"/>
      <c r="C3" s="307" t="s">
        <v>518</v>
      </c>
      <c r="D3" s="307"/>
      <c r="E3" s="307"/>
      <c r="F3" s="307"/>
      <c r="G3" s="307"/>
      <c r="H3" s="307"/>
      <c r="I3" s="307"/>
      <c r="J3" s="307"/>
      <c r="K3" s="184"/>
    </row>
    <row r="4" spans="2:11" customFormat="1" ht="25.5" customHeight="1">
      <c r="B4" s="185"/>
      <c r="C4" s="306" t="s">
        <v>519</v>
      </c>
      <c r="D4" s="306"/>
      <c r="E4" s="306"/>
      <c r="F4" s="306"/>
      <c r="G4" s="306"/>
      <c r="H4" s="306"/>
      <c r="I4" s="306"/>
      <c r="J4" s="306"/>
      <c r="K4" s="186"/>
    </row>
    <row r="5" spans="2:11" customFormat="1" ht="5.25" customHeight="1">
      <c r="B5" s="185"/>
      <c r="C5" s="187"/>
      <c r="D5" s="187"/>
      <c r="E5" s="187"/>
      <c r="F5" s="187"/>
      <c r="G5" s="187"/>
      <c r="H5" s="187"/>
      <c r="I5" s="187"/>
      <c r="J5" s="187"/>
      <c r="K5" s="186"/>
    </row>
    <row r="6" spans="2:11" customFormat="1" ht="15" customHeight="1">
      <c r="B6" s="185"/>
      <c r="C6" s="305" t="s">
        <v>520</v>
      </c>
      <c r="D6" s="305"/>
      <c r="E6" s="305"/>
      <c r="F6" s="305"/>
      <c r="G6" s="305"/>
      <c r="H6" s="305"/>
      <c r="I6" s="305"/>
      <c r="J6" s="305"/>
      <c r="K6" s="186"/>
    </row>
    <row r="7" spans="2:11" customFormat="1" ht="15" customHeight="1">
      <c r="B7" s="189"/>
      <c r="C7" s="305" t="s">
        <v>521</v>
      </c>
      <c r="D7" s="305"/>
      <c r="E7" s="305"/>
      <c r="F7" s="305"/>
      <c r="G7" s="305"/>
      <c r="H7" s="305"/>
      <c r="I7" s="305"/>
      <c r="J7" s="305"/>
      <c r="K7" s="186"/>
    </row>
    <row r="8" spans="2:11" customFormat="1" ht="12.75" customHeight="1">
      <c r="B8" s="189"/>
      <c r="C8" s="188"/>
      <c r="D8" s="188"/>
      <c r="E8" s="188"/>
      <c r="F8" s="188"/>
      <c r="G8" s="188"/>
      <c r="H8" s="188"/>
      <c r="I8" s="188"/>
      <c r="J8" s="188"/>
      <c r="K8" s="186"/>
    </row>
    <row r="9" spans="2:11" customFormat="1" ht="15" customHeight="1">
      <c r="B9" s="189"/>
      <c r="C9" s="305" t="s">
        <v>522</v>
      </c>
      <c r="D9" s="305"/>
      <c r="E9" s="305"/>
      <c r="F9" s="305"/>
      <c r="G9" s="305"/>
      <c r="H9" s="305"/>
      <c r="I9" s="305"/>
      <c r="J9" s="305"/>
      <c r="K9" s="186"/>
    </row>
    <row r="10" spans="2:11" customFormat="1" ht="15" customHeight="1">
      <c r="B10" s="189"/>
      <c r="C10" s="188"/>
      <c r="D10" s="305" t="s">
        <v>523</v>
      </c>
      <c r="E10" s="305"/>
      <c r="F10" s="305"/>
      <c r="G10" s="305"/>
      <c r="H10" s="305"/>
      <c r="I10" s="305"/>
      <c r="J10" s="305"/>
      <c r="K10" s="186"/>
    </row>
    <row r="11" spans="2:11" customFormat="1" ht="15" customHeight="1">
      <c r="B11" s="189"/>
      <c r="C11" s="190"/>
      <c r="D11" s="305" t="s">
        <v>524</v>
      </c>
      <c r="E11" s="305"/>
      <c r="F11" s="305"/>
      <c r="G11" s="305"/>
      <c r="H11" s="305"/>
      <c r="I11" s="305"/>
      <c r="J11" s="305"/>
      <c r="K11" s="186"/>
    </row>
    <row r="12" spans="2:11" customFormat="1" ht="15" customHeight="1">
      <c r="B12" s="189"/>
      <c r="C12" s="190"/>
      <c r="D12" s="188"/>
      <c r="E12" s="188"/>
      <c r="F12" s="188"/>
      <c r="G12" s="188"/>
      <c r="H12" s="188"/>
      <c r="I12" s="188"/>
      <c r="J12" s="188"/>
      <c r="K12" s="186"/>
    </row>
    <row r="13" spans="2:11" customFormat="1" ht="15" customHeight="1">
      <c r="B13" s="189"/>
      <c r="C13" s="190"/>
      <c r="D13" s="191" t="s">
        <v>525</v>
      </c>
      <c r="E13" s="188"/>
      <c r="F13" s="188"/>
      <c r="G13" s="188"/>
      <c r="H13" s="188"/>
      <c r="I13" s="188"/>
      <c r="J13" s="188"/>
      <c r="K13" s="186"/>
    </row>
    <row r="14" spans="2:11" customFormat="1" ht="12.75" customHeight="1">
      <c r="B14" s="189"/>
      <c r="C14" s="190"/>
      <c r="D14" s="190"/>
      <c r="E14" s="190"/>
      <c r="F14" s="190"/>
      <c r="G14" s="190"/>
      <c r="H14" s="190"/>
      <c r="I14" s="190"/>
      <c r="J14" s="190"/>
      <c r="K14" s="186"/>
    </row>
    <row r="15" spans="2:11" customFormat="1" ht="15" customHeight="1">
      <c r="B15" s="189"/>
      <c r="C15" s="190"/>
      <c r="D15" s="305" t="s">
        <v>526</v>
      </c>
      <c r="E15" s="305"/>
      <c r="F15" s="305"/>
      <c r="G15" s="305"/>
      <c r="H15" s="305"/>
      <c r="I15" s="305"/>
      <c r="J15" s="305"/>
      <c r="K15" s="186"/>
    </row>
    <row r="16" spans="2:11" customFormat="1" ht="15" customHeight="1">
      <c r="B16" s="189"/>
      <c r="C16" s="190"/>
      <c r="D16" s="305" t="s">
        <v>527</v>
      </c>
      <c r="E16" s="305"/>
      <c r="F16" s="305"/>
      <c r="G16" s="305"/>
      <c r="H16" s="305"/>
      <c r="I16" s="305"/>
      <c r="J16" s="305"/>
      <c r="K16" s="186"/>
    </row>
    <row r="17" spans="2:11" customFormat="1" ht="15" customHeight="1">
      <c r="B17" s="189"/>
      <c r="C17" s="190"/>
      <c r="D17" s="305" t="s">
        <v>528</v>
      </c>
      <c r="E17" s="305"/>
      <c r="F17" s="305"/>
      <c r="G17" s="305"/>
      <c r="H17" s="305"/>
      <c r="I17" s="305"/>
      <c r="J17" s="305"/>
      <c r="K17" s="186"/>
    </row>
    <row r="18" spans="2:11" customFormat="1" ht="15" customHeight="1">
      <c r="B18" s="189"/>
      <c r="C18" s="190"/>
      <c r="D18" s="190"/>
      <c r="E18" s="192" t="s">
        <v>82</v>
      </c>
      <c r="F18" s="305" t="s">
        <v>529</v>
      </c>
      <c r="G18" s="305"/>
      <c r="H18" s="305"/>
      <c r="I18" s="305"/>
      <c r="J18" s="305"/>
      <c r="K18" s="186"/>
    </row>
    <row r="19" spans="2:11" customFormat="1" ht="15" customHeight="1">
      <c r="B19" s="189"/>
      <c r="C19" s="190"/>
      <c r="D19" s="190"/>
      <c r="E19" s="192" t="s">
        <v>530</v>
      </c>
      <c r="F19" s="305" t="s">
        <v>531</v>
      </c>
      <c r="G19" s="305"/>
      <c r="H19" s="305"/>
      <c r="I19" s="305"/>
      <c r="J19" s="305"/>
      <c r="K19" s="186"/>
    </row>
    <row r="20" spans="2:11" customFormat="1" ht="15" customHeight="1">
      <c r="B20" s="189"/>
      <c r="C20" s="190"/>
      <c r="D20" s="190"/>
      <c r="E20" s="192" t="s">
        <v>532</v>
      </c>
      <c r="F20" s="305" t="s">
        <v>533</v>
      </c>
      <c r="G20" s="305"/>
      <c r="H20" s="305"/>
      <c r="I20" s="305"/>
      <c r="J20" s="305"/>
      <c r="K20" s="186"/>
    </row>
    <row r="21" spans="2:11" customFormat="1" ht="15" customHeight="1">
      <c r="B21" s="189"/>
      <c r="C21" s="190"/>
      <c r="D21" s="190"/>
      <c r="E21" s="192" t="s">
        <v>534</v>
      </c>
      <c r="F21" s="305" t="s">
        <v>535</v>
      </c>
      <c r="G21" s="305"/>
      <c r="H21" s="305"/>
      <c r="I21" s="305"/>
      <c r="J21" s="305"/>
      <c r="K21" s="186"/>
    </row>
    <row r="22" spans="2:11" customFormat="1" ht="15" customHeight="1">
      <c r="B22" s="189"/>
      <c r="C22" s="190"/>
      <c r="D22" s="190"/>
      <c r="E22" s="192" t="s">
        <v>536</v>
      </c>
      <c r="F22" s="305" t="s">
        <v>537</v>
      </c>
      <c r="G22" s="305"/>
      <c r="H22" s="305"/>
      <c r="I22" s="305"/>
      <c r="J22" s="305"/>
      <c r="K22" s="186"/>
    </row>
    <row r="23" spans="2:11" customFormat="1" ht="15" customHeight="1">
      <c r="B23" s="189"/>
      <c r="C23" s="190"/>
      <c r="D23" s="190"/>
      <c r="E23" s="192" t="s">
        <v>538</v>
      </c>
      <c r="F23" s="305" t="s">
        <v>539</v>
      </c>
      <c r="G23" s="305"/>
      <c r="H23" s="305"/>
      <c r="I23" s="305"/>
      <c r="J23" s="305"/>
      <c r="K23" s="186"/>
    </row>
    <row r="24" spans="2:11" customFormat="1" ht="12.75" customHeight="1">
      <c r="B24" s="189"/>
      <c r="C24" s="190"/>
      <c r="D24" s="190"/>
      <c r="E24" s="190"/>
      <c r="F24" s="190"/>
      <c r="G24" s="190"/>
      <c r="H24" s="190"/>
      <c r="I24" s="190"/>
      <c r="J24" s="190"/>
      <c r="K24" s="186"/>
    </row>
    <row r="25" spans="2:11" customFormat="1" ht="15" customHeight="1">
      <c r="B25" s="189"/>
      <c r="C25" s="305" t="s">
        <v>540</v>
      </c>
      <c r="D25" s="305"/>
      <c r="E25" s="305"/>
      <c r="F25" s="305"/>
      <c r="G25" s="305"/>
      <c r="H25" s="305"/>
      <c r="I25" s="305"/>
      <c r="J25" s="305"/>
      <c r="K25" s="186"/>
    </row>
    <row r="26" spans="2:11" customFormat="1" ht="15" customHeight="1">
      <c r="B26" s="189"/>
      <c r="C26" s="305" t="s">
        <v>541</v>
      </c>
      <c r="D26" s="305"/>
      <c r="E26" s="305"/>
      <c r="F26" s="305"/>
      <c r="G26" s="305"/>
      <c r="H26" s="305"/>
      <c r="I26" s="305"/>
      <c r="J26" s="305"/>
      <c r="K26" s="186"/>
    </row>
    <row r="27" spans="2:11" customFormat="1" ht="15" customHeight="1">
      <c r="B27" s="189"/>
      <c r="C27" s="188"/>
      <c r="D27" s="305" t="s">
        <v>542</v>
      </c>
      <c r="E27" s="305"/>
      <c r="F27" s="305"/>
      <c r="G27" s="305"/>
      <c r="H27" s="305"/>
      <c r="I27" s="305"/>
      <c r="J27" s="305"/>
      <c r="K27" s="186"/>
    </row>
    <row r="28" spans="2:11" customFormat="1" ht="15" customHeight="1">
      <c r="B28" s="189"/>
      <c r="C28" s="190"/>
      <c r="D28" s="305" t="s">
        <v>543</v>
      </c>
      <c r="E28" s="305"/>
      <c r="F28" s="305"/>
      <c r="G28" s="305"/>
      <c r="H28" s="305"/>
      <c r="I28" s="305"/>
      <c r="J28" s="305"/>
      <c r="K28" s="186"/>
    </row>
    <row r="29" spans="2:11" customFormat="1" ht="12.75" customHeight="1">
      <c r="B29" s="189"/>
      <c r="C29" s="190"/>
      <c r="D29" s="190"/>
      <c r="E29" s="190"/>
      <c r="F29" s="190"/>
      <c r="G29" s="190"/>
      <c r="H29" s="190"/>
      <c r="I29" s="190"/>
      <c r="J29" s="190"/>
      <c r="K29" s="186"/>
    </row>
    <row r="30" spans="2:11" customFormat="1" ht="15" customHeight="1">
      <c r="B30" s="189"/>
      <c r="C30" s="190"/>
      <c r="D30" s="305" t="s">
        <v>544</v>
      </c>
      <c r="E30" s="305"/>
      <c r="F30" s="305"/>
      <c r="G30" s="305"/>
      <c r="H30" s="305"/>
      <c r="I30" s="305"/>
      <c r="J30" s="305"/>
      <c r="K30" s="186"/>
    </row>
    <row r="31" spans="2:11" customFormat="1" ht="15" customHeight="1">
      <c r="B31" s="189"/>
      <c r="C31" s="190"/>
      <c r="D31" s="305" t="s">
        <v>545</v>
      </c>
      <c r="E31" s="305"/>
      <c r="F31" s="305"/>
      <c r="G31" s="305"/>
      <c r="H31" s="305"/>
      <c r="I31" s="305"/>
      <c r="J31" s="305"/>
      <c r="K31" s="186"/>
    </row>
    <row r="32" spans="2:11" customFormat="1" ht="12.75" customHeight="1">
      <c r="B32" s="189"/>
      <c r="C32" s="190"/>
      <c r="D32" s="190"/>
      <c r="E32" s="190"/>
      <c r="F32" s="190"/>
      <c r="G32" s="190"/>
      <c r="H32" s="190"/>
      <c r="I32" s="190"/>
      <c r="J32" s="190"/>
      <c r="K32" s="186"/>
    </row>
    <row r="33" spans="2:11" customFormat="1" ht="15" customHeight="1">
      <c r="B33" s="189"/>
      <c r="C33" s="190"/>
      <c r="D33" s="305" t="s">
        <v>546</v>
      </c>
      <c r="E33" s="305"/>
      <c r="F33" s="305"/>
      <c r="G33" s="305"/>
      <c r="H33" s="305"/>
      <c r="I33" s="305"/>
      <c r="J33" s="305"/>
      <c r="K33" s="186"/>
    </row>
    <row r="34" spans="2:11" customFormat="1" ht="15" customHeight="1">
      <c r="B34" s="189"/>
      <c r="C34" s="190"/>
      <c r="D34" s="305" t="s">
        <v>547</v>
      </c>
      <c r="E34" s="305"/>
      <c r="F34" s="305"/>
      <c r="G34" s="305"/>
      <c r="H34" s="305"/>
      <c r="I34" s="305"/>
      <c r="J34" s="305"/>
      <c r="K34" s="186"/>
    </row>
    <row r="35" spans="2:11" customFormat="1" ht="15" customHeight="1">
      <c r="B35" s="189"/>
      <c r="C35" s="190"/>
      <c r="D35" s="305" t="s">
        <v>548</v>
      </c>
      <c r="E35" s="305"/>
      <c r="F35" s="305"/>
      <c r="G35" s="305"/>
      <c r="H35" s="305"/>
      <c r="I35" s="305"/>
      <c r="J35" s="305"/>
      <c r="K35" s="186"/>
    </row>
    <row r="36" spans="2:11" customFormat="1" ht="15" customHeight="1">
      <c r="B36" s="189"/>
      <c r="C36" s="190"/>
      <c r="D36" s="188"/>
      <c r="E36" s="191" t="s">
        <v>111</v>
      </c>
      <c r="F36" s="188"/>
      <c r="G36" s="305" t="s">
        <v>549</v>
      </c>
      <c r="H36" s="305"/>
      <c r="I36" s="305"/>
      <c r="J36" s="305"/>
      <c r="K36" s="186"/>
    </row>
    <row r="37" spans="2:11" customFormat="1" ht="30.75" customHeight="1">
      <c r="B37" s="189"/>
      <c r="C37" s="190"/>
      <c r="D37" s="188"/>
      <c r="E37" s="191" t="s">
        <v>550</v>
      </c>
      <c r="F37" s="188"/>
      <c r="G37" s="305" t="s">
        <v>551</v>
      </c>
      <c r="H37" s="305"/>
      <c r="I37" s="305"/>
      <c r="J37" s="305"/>
      <c r="K37" s="186"/>
    </row>
    <row r="38" spans="2:11" customFormat="1" ht="15" customHeight="1">
      <c r="B38" s="189"/>
      <c r="C38" s="190"/>
      <c r="D38" s="188"/>
      <c r="E38" s="191" t="s">
        <v>56</v>
      </c>
      <c r="F38" s="188"/>
      <c r="G38" s="305" t="s">
        <v>552</v>
      </c>
      <c r="H38" s="305"/>
      <c r="I38" s="305"/>
      <c r="J38" s="305"/>
      <c r="K38" s="186"/>
    </row>
    <row r="39" spans="2:11" customFormat="1" ht="15" customHeight="1">
      <c r="B39" s="189"/>
      <c r="C39" s="190"/>
      <c r="D39" s="188"/>
      <c r="E39" s="191" t="s">
        <v>57</v>
      </c>
      <c r="F39" s="188"/>
      <c r="G39" s="305" t="s">
        <v>553</v>
      </c>
      <c r="H39" s="305"/>
      <c r="I39" s="305"/>
      <c r="J39" s="305"/>
      <c r="K39" s="186"/>
    </row>
    <row r="40" spans="2:11" customFormat="1" ht="15" customHeight="1">
      <c r="B40" s="189"/>
      <c r="C40" s="190"/>
      <c r="D40" s="188"/>
      <c r="E40" s="191" t="s">
        <v>112</v>
      </c>
      <c r="F40" s="188"/>
      <c r="G40" s="305" t="s">
        <v>554</v>
      </c>
      <c r="H40" s="305"/>
      <c r="I40" s="305"/>
      <c r="J40" s="305"/>
      <c r="K40" s="186"/>
    </row>
    <row r="41" spans="2:11" customFormat="1" ht="15" customHeight="1">
      <c r="B41" s="189"/>
      <c r="C41" s="190"/>
      <c r="D41" s="188"/>
      <c r="E41" s="191" t="s">
        <v>113</v>
      </c>
      <c r="F41" s="188"/>
      <c r="G41" s="305" t="s">
        <v>555</v>
      </c>
      <c r="H41" s="305"/>
      <c r="I41" s="305"/>
      <c r="J41" s="305"/>
      <c r="K41" s="186"/>
    </row>
    <row r="42" spans="2:11" customFormat="1" ht="15" customHeight="1">
      <c r="B42" s="189"/>
      <c r="C42" s="190"/>
      <c r="D42" s="188"/>
      <c r="E42" s="191" t="s">
        <v>556</v>
      </c>
      <c r="F42" s="188"/>
      <c r="G42" s="305" t="s">
        <v>557</v>
      </c>
      <c r="H42" s="305"/>
      <c r="I42" s="305"/>
      <c r="J42" s="305"/>
      <c r="K42" s="186"/>
    </row>
    <row r="43" spans="2:11" customFormat="1" ht="15" customHeight="1">
      <c r="B43" s="189"/>
      <c r="C43" s="190"/>
      <c r="D43" s="188"/>
      <c r="E43" s="191"/>
      <c r="F43" s="188"/>
      <c r="G43" s="305" t="s">
        <v>558</v>
      </c>
      <c r="H43" s="305"/>
      <c r="I43" s="305"/>
      <c r="J43" s="305"/>
      <c r="K43" s="186"/>
    </row>
    <row r="44" spans="2:11" customFormat="1" ht="15" customHeight="1">
      <c r="B44" s="189"/>
      <c r="C44" s="190"/>
      <c r="D44" s="188"/>
      <c r="E44" s="191" t="s">
        <v>559</v>
      </c>
      <c r="F44" s="188"/>
      <c r="G44" s="305" t="s">
        <v>560</v>
      </c>
      <c r="H44" s="305"/>
      <c r="I44" s="305"/>
      <c r="J44" s="305"/>
      <c r="K44" s="186"/>
    </row>
    <row r="45" spans="2:11" customFormat="1" ht="15" customHeight="1">
      <c r="B45" s="189"/>
      <c r="C45" s="190"/>
      <c r="D45" s="188"/>
      <c r="E45" s="191" t="s">
        <v>115</v>
      </c>
      <c r="F45" s="188"/>
      <c r="G45" s="305" t="s">
        <v>561</v>
      </c>
      <c r="H45" s="305"/>
      <c r="I45" s="305"/>
      <c r="J45" s="305"/>
      <c r="K45" s="186"/>
    </row>
    <row r="46" spans="2:11" customFormat="1" ht="12.75" customHeight="1">
      <c r="B46" s="189"/>
      <c r="C46" s="190"/>
      <c r="D46" s="188"/>
      <c r="E46" s="188"/>
      <c r="F46" s="188"/>
      <c r="G46" s="188"/>
      <c r="H46" s="188"/>
      <c r="I46" s="188"/>
      <c r="J46" s="188"/>
      <c r="K46" s="186"/>
    </row>
    <row r="47" spans="2:11" customFormat="1" ht="15" customHeight="1">
      <c r="B47" s="189"/>
      <c r="C47" s="190"/>
      <c r="D47" s="305" t="s">
        <v>562</v>
      </c>
      <c r="E47" s="305"/>
      <c r="F47" s="305"/>
      <c r="G47" s="305"/>
      <c r="H47" s="305"/>
      <c r="I47" s="305"/>
      <c r="J47" s="305"/>
      <c r="K47" s="186"/>
    </row>
    <row r="48" spans="2:11" customFormat="1" ht="15" customHeight="1">
      <c r="B48" s="189"/>
      <c r="C48" s="190"/>
      <c r="D48" s="190"/>
      <c r="E48" s="305" t="s">
        <v>563</v>
      </c>
      <c r="F48" s="305"/>
      <c r="G48" s="305"/>
      <c r="H48" s="305"/>
      <c r="I48" s="305"/>
      <c r="J48" s="305"/>
      <c r="K48" s="186"/>
    </row>
    <row r="49" spans="2:11" customFormat="1" ht="15" customHeight="1">
      <c r="B49" s="189"/>
      <c r="C49" s="190"/>
      <c r="D49" s="190"/>
      <c r="E49" s="305" t="s">
        <v>564</v>
      </c>
      <c r="F49" s="305"/>
      <c r="G49" s="305"/>
      <c r="H49" s="305"/>
      <c r="I49" s="305"/>
      <c r="J49" s="305"/>
      <c r="K49" s="186"/>
    </row>
    <row r="50" spans="2:11" customFormat="1" ht="15" customHeight="1">
      <c r="B50" s="189"/>
      <c r="C50" s="190"/>
      <c r="D50" s="190"/>
      <c r="E50" s="305" t="s">
        <v>565</v>
      </c>
      <c r="F50" s="305"/>
      <c r="G50" s="305"/>
      <c r="H50" s="305"/>
      <c r="I50" s="305"/>
      <c r="J50" s="305"/>
      <c r="K50" s="186"/>
    </row>
    <row r="51" spans="2:11" customFormat="1" ht="15" customHeight="1">
      <c r="B51" s="189"/>
      <c r="C51" s="190"/>
      <c r="D51" s="305" t="s">
        <v>566</v>
      </c>
      <c r="E51" s="305"/>
      <c r="F51" s="305"/>
      <c r="G51" s="305"/>
      <c r="H51" s="305"/>
      <c r="I51" s="305"/>
      <c r="J51" s="305"/>
      <c r="K51" s="186"/>
    </row>
    <row r="52" spans="2:11" customFormat="1" ht="25.5" customHeight="1">
      <c r="B52" s="185"/>
      <c r="C52" s="306" t="s">
        <v>567</v>
      </c>
      <c r="D52" s="306"/>
      <c r="E52" s="306"/>
      <c r="F52" s="306"/>
      <c r="G52" s="306"/>
      <c r="H52" s="306"/>
      <c r="I52" s="306"/>
      <c r="J52" s="306"/>
      <c r="K52" s="186"/>
    </row>
    <row r="53" spans="2:11" customFormat="1" ht="5.25" customHeight="1">
      <c r="B53" s="185"/>
      <c r="C53" s="187"/>
      <c r="D53" s="187"/>
      <c r="E53" s="187"/>
      <c r="F53" s="187"/>
      <c r="G53" s="187"/>
      <c r="H53" s="187"/>
      <c r="I53" s="187"/>
      <c r="J53" s="187"/>
      <c r="K53" s="186"/>
    </row>
    <row r="54" spans="2:11" customFormat="1" ht="15" customHeight="1">
      <c r="B54" s="185"/>
      <c r="C54" s="305" t="s">
        <v>568</v>
      </c>
      <c r="D54" s="305"/>
      <c r="E54" s="305"/>
      <c r="F54" s="305"/>
      <c r="G54" s="305"/>
      <c r="H54" s="305"/>
      <c r="I54" s="305"/>
      <c r="J54" s="305"/>
      <c r="K54" s="186"/>
    </row>
    <row r="55" spans="2:11" customFormat="1" ht="15" customHeight="1">
      <c r="B55" s="185"/>
      <c r="C55" s="305" t="s">
        <v>569</v>
      </c>
      <c r="D55" s="305"/>
      <c r="E55" s="305"/>
      <c r="F55" s="305"/>
      <c r="G55" s="305"/>
      <c r="H55" s="305"/>
      <c r="I55" s="305"/>
      <c r="J55" s="305"/>
      <c r="K55" s="186"/>
    </row>
    <row r="56" spans="2:11" customFormat="1" ht="12.75" customHeight="1">
      <c r="B56" s="185"/>
      <c r="C56" s="188"/>
      <c r="D56" s="188"/>
      <c r="E56" s="188"/>
      <c r="F56" s="188"/>
      <c r="G56" s="188"/>
      <c r="H56" s="188"/>
      <c r="I56" s="188"/>
      <c r="J56" s="188"/>
      <c r="K56" s="186"/>
    </row>
    <row r="57" spans="2:11" customFormat="1" ht="15" customHeight="1">
      <c r="B57" s="185"/>
      <c r="C57" s="305" t="s">
        <v>570</v>
      </c>
      <c r="D57" s="305"/>
      <c r="E57" s="305"/>
      <c r="F57" s="305"/>
      <c r="G57" s="305"/>
      <c r="H57" s="305"/>
      <c r="I57" s="305"/>
      <c r="J57" s="305"/>
      <c r="K57" s="186"/>
    </row>
    <row r="58" spans="2:11" customFormat="1" ht="15" customHeight="1">
      <c r="B58" s="185"/>
      <c r="C58" s="190"/>
      <c r="D58" s="305" t="s">
        <v>571</v>
      </c>
      <c r="E58" s="305"/>
      <c r="F58" s="305"/>
      <c r="G58" s="305"/>
      <c r="H58" s="305"/>
      <c r="I58" s="305"/>
      <c r="J58" s="305"/>
      <c r="K58" s="186"/>
    </row>
    <row r="59" spans="2:11" customFormat="1" ht="15" customHeight="1">
      <c r="B59" s="185"/>
      <c r="C59" s="190"/>
      <c r="D59" s="305" t="s">
        <v>572</v>
      </c>
      <c r="E59" s="305"/>
      <c r="F59" s="305"/>
      <c r="G59" s="305"/>
      <c r="H59" s="305"/>
      <c r="I59" s="305"/>
      <c r="J59" s="305"/>
      <c r="K59" s="186"/>
    </row>
    <row r="60" spans="2:11" customFormat="1" ht="15" customHeight="1">
      <c r="B60" s="185"/>
      <c r="C60" s="190"/>
      <c r="D60" s="305" t="s">
        <v>573</v>
      </c>
      <c r="E60" s="305"/>
      <c r="F60" s="305"/>
      <c r="G60" s="305"/>
      <c r="H60" s="305"/>
      <c r="I60" s="305"/>
      <c r="J60" s="305"/>
      <c r="K60" s="186"/>
    </row>
    <row r="61" spans="2:11" customFormat="1" ht="15" customHeight="1">
      <c r="B61" s="185"/>
      <c r="C61" s="190"/>
      <c r="D61" s="305" t="s">
        <v>574</v>
      </c>
      <c r="E61" s="305"/>
      <c r="F61" s="305"/>
      <c r="G61" s="305"/>
      <c r="H61" s="305"/>
      <c r="I61" s="305"/>
      <c r="J61" s="305"/>
      <c r="K61" s="186"/>
    </row>
    <row r="62" spans="2:11" customFormat="1" ht="15" customHeight="1">
      <c r="B62" s="185"/>
      <c r="C62" s="190"/>
      <c r="D62" s="308" t="s">
        <v>575</v>
      </c>
      <c r="E62" s="308"/>
      <c r="F62" s="308"/>
      <c r="G62" s="308"/>
      <c r="H62" s="308"/>
      <c r="I62" s="308"/>
      <c r="J62" s="308"/>
      <c r="K62" s="186"/>
    </row>
    <row r="63" spans="2:11" customFormat="1" ht="15" customHeight="1">
      <c r="B63" s="185"/>
      <c r="C63" s="190"/>
      <c r="D63" s="305" t="s">
        <v>576</v>
      </c>
      <c r="E63" s="305"/>
      <c r="F63" s="305"/>
      <c r="G63" s="305"/>
      <c r="H63" s="305"/>
      <c r="I63" s="305"/>
      <c r="J63" s="305"/>
      <c r="K63" s="186"/>
    </row>
    <row r="64" spans="2:11" customFormat="1" ht="12.75" customHeight="1">
      <c r="B64" s="185"/>
      <c r="C64" s="190"/>
      <c r="D64" s="190"/>
      <c r="E64" s="193"/>
      <c r="F64" s="190"/>
      <c r="G64" s="190"/>
      <c r="H64" s="190"/>
      <c r="I64" s="190"/>
      <c r="J64" s="190"/>
      <c r="K64" s="186"/>
    </row>
    <row r="65" spans="2:11" customFormat="1" ht="15" customHeight="1">
      <c r="B65" s="185"/>
      <c r="C65" s="190"/>
      <c r="D65" s="305" t="s">
        <v>577</v>
      </c>
      <c r="E65" s="305"/>
      <c r="F65" s="305"/>
      <c r="G65" s="305"/>
      <c r="H65" s="305"/>
      <c r="I65" s="305"/>
      <c r="J65" s="305"/>
      <c r="K65" s="186"/>
    </row>
    <row r="66" spans="2:11" customFormat="1" ht="15" customHeight="1">
      <c r="B66" s="185"/>
      <c r="C66" s="190"/>
      <c r="D66" s="308" t="s">
        <v>578</v>
      </c>
      <c r="E66" s="308"/>
      <c r="F66" s="308"/>
      <c r="G66" s="308"/>
      <c r="H66" s="308"/>
      <c r="I66" s="308"/>
      <c r="J66" s="308"/>
      <c r="K66" s="186"/>
    </row>
    <row r="67" spans="2:11" customFormat="1" ht="15" customHeight="1">
      <c r="B67" s="185"/>
      <c r="C67" s="190"/>
      <c r="D67" s="305" t="s">
        <v>579</v>
      </c>
      <c r="E67" s="305"/>
      <c r="F67" s="305"/>
      <c r="G67" s="305"/>
      <c r="H67" s="305"/>
      <c r="I67" s="305"/>
      <c r="J67" s="305"/>
      <c r="K67" s="186"/>
    </row>
    <row r="68" spans="2:11" customFormat="1" ht="15" customHeight="1">
      <c r="B68" s="185"/>
      <c r="C68" s="190"/>
      <c r="D68" s="305" t="s">
        <v>580</v>
      </c>
      <c r="E68" s="305"/>
      <c r="F68" s="305"/>
      <c r="G68" s="305"/>
      <c r="H68" s="305"/>
      <c r="I68" s="305"/>
      <c r="J68" s="305"/>
      <c r="K68" s="186"/>
    </row>
    <row r="69" spans="2:11" customFormat="1" ht="15" customHeight="1">
      <c r="B69" s="185"/>
      <c r="C69" s="190"/>
      <c r="D69" s="305" t="s">
        <v>581</v>
      </c>
      <c r="E69" s="305"/>
      <c r="F69" s="305"/>
      <c r="G69" s="305"/>
      <c r="H69" s="305"/>
      <c r="I69" s="305"/>
      <c r="J69" s="305"/>
      <c r="K69" s="186"/>
    </row>
    <row r="70" spans="2:11" customFormat="1" ht="15" customHeight="1">
      <c r="B70" s="185"/>
      <c r="C70" s="190"/>
      <c r="D70" s="305" t="s">
        <v>582</v>
      </c>
      <c r="E70" s="305"/>
      <c r="F70" s="305"/>
      <c r="G70" s="305"/>
      <c r="H70" s="305"/>
      <c r="I70" s="305"/>
      <c r="J70" s="305"/>
      <c r="K70" s="186"/>
    </row>
    <row r="71" spans="2:11" customFormat="1" ht="12.75" customHeight="1">
      <c r="B71" s="194"/>
      <c r="C71" s="195"/>
      <c r="D71" s="195"/>
      <c r="E71" s="195"/>
      <c r="F71" s="195"/>
      <c r="G71" s="195"/>
      <c r="H71" s="195"/>
      <c r="I71" s="195"/>
      <c r="J71" s="195"/>
      <c r="K71" s="196"/>
    </row>
    <row r="72" spans="2:11" customFormat="1" ht="18.75" customHeight="1">
      <c r="B72" s="197"/>
      <c r="C72" s="197"/>
      <c r="D72" s="197"/>
      <c r="E72" s="197"/>
      <c r="F72" s="197"/>
      <c r="G72" s="197"/>
      <c r="H72" s="197"/>
      <c r="I72" s="197"/>
      <c r="J72" s="197"/>
      <c r="K72" s="198"/>
    </row>
    <row r="73" spans="2:11" customFormat="1" ht="18.75" customHeight="1">
      <c r="B73" s="198"/>
      <c r="C73" s="198"/>
      <c r="D73" s="198"/>
      <c r="E73" s="198"/>
      <c r="F73" s="198"/>
      <c r="G73" s="198"/>
      <c r="H73" s="198"/>
      <c r="I73" s="198"/>
      <c r="J73" s="198"/>
      <c r="K73" s="198"/>
    </row>
    <row r="74" spans="2:11" customFormat="1" ht="7.5" customHeight="1">
      <c r="B74" s="199"/>
      <c r="C74" s="200"/>
      <c r="D74" s="200"/>
      <c r="E74" s="200"/>
      <c r="F74" s="200"/>
      <c r="G74" s="200"/>
      <c r="H74" s="200"/>
      <c r="I74" s="200"/>
      <c r="J74" s="200"/>
      <c r="K74" s="201"/>
    </row>
    <row r="75" spans="2:11" customFormat="1" ht="45" customHeight="1">
      <c r="B75" s="202"/>
      <c r="C75" s="309" t="s">
        <v>583</v>
      </c>
      <c r="D75" s="309"/>
      <c r="E75" s="309"/>
      <c r="F75" s="309"/>
      <c r="G75" s="309"/>
      <c r="H75" s="309"/>
      <c r="I75" s="309"/>
      <c r="J75" s="309"/>
      <c r="K75" s="203"/>
    </row>
    <row r="76" spans="2:11" customFormat="1" ht="17.25" customHeight="1">
      <c r="B76" s="202"/>
      <c r="C76" s="204" t="s">
        <v>584</v>
      </c>
      <c r="D76" s="204"/>
      <c r="E76" s="204"/>
      <c r="F76" s="204" t="s">
        <v>585</v>
      </c>
      <c r="G76" s="205"/>
      <c r="H76" s="204" t="s">
        <v>57</v>
      </c>
      <c r="I76" s="204" t="s">
        <v>60</v>
      </c>
      <c r="J76" s="204" t="s">
        <v>586</v>
      </c>
      <c r="K76" s="203"/>
    </row>
    <row r="77" spans="2:11" customFormat="1" ht="17.25" customHeight="1">
      <c r="B77" s="202"/>
      <c r="C77" s="206" t="s">
        <v>587</v>
      </c>
      <c r="D77" s="206"/>
      <c r="E77" s="206"/>
      <c r="F77" s="207" t="s">
        <v>588</v>
      </c>
      <c r="G77" s="208"/>
      <c r="H77" s="206"/>
      <c r="I77" s="206"/>
      <c r="J77" s="206" t="s">
        <v>589</v>
      </c>
      <c r="K77" s="203"/>
    </row>
    <row r="78" spans="2:11" customFormat="1" ht="5.25" customHeight="1">
      <c r="B78" s="202"/>
      <c r="C78" s="209"/>
      <c r="D78" s="209"/>
      <c r="E78" s="209"/>
      <c r="F78" s="209"/>
      <c r="G78" s="210"/>
      <c r="H78" s="209"/>
      <c r="I78" s="209"/>
      <c r="J78" s="209"/>
      <c r="K78" s="203"/>
    </row>
    <row r="79" spans="2:11" customFormat="1" ht="15" customHeight="1">
      <c r="B79" s="202"/>
      <c r="C79" s="191" t="s">
        <v>56</v>
      </c>
      <c r="D79" s="211"/>
      <c r="E79" s="211"/>
      <c r="F79" s="212" t="s">
        <v>590</v>
      </c>
      <c r="G79" s="213"/>
      <c r="H79" s="191" t="s">
        <v>591</v>
      </c>
      <c r="I79" s="191" t="s">
        <v>592</v>
      </c>
      <c r="J79" s="191">
        <v>20</v>
      </c>
      <c r="K79" s="203"/>
    </row>
    <row r="80" spans="2:11" customFormat="1" ht="15" customHeight="1">
      <c r="B80" s="202"/>
      <c r="C80" s="191" t="s">
        <v>593</v>
      </c>
      <c r="D80" s="191"/>
      <c r="E80" s="191"/>
      <c r="F80" s="212" t="s">
        <v>590</v>
      </c>
      <c r="G80" s="213"/>
      <c r="H80" s="191" t="s">
        <v>594</v>
      </c>
      <c r="I80" s="191" t="s">
        <v>592</v>
      </c>
      <c r="J80" s="191">
        <v>120</v>
      </c>
      <c r="K80" s="203"/>
    </row>
    <row r="81" spans="2:11" customFormat="1" ht="15" customHeight="1">
      <c r="B81" s="214"/>
      <c r="C81" s="191" t="s">
        <v>595</v>
      </c>
      <c r="D81" s="191"/>
      <c r="E81" s="191"/>
      <c r="F81" s="212" t="s">
        <v>596</v>
      </c>
      <c r="G81" s="213"/>
      <c r="H81" s="191" t="s">
        <v>597</v>
      </c>
      <c r="I81" s="191" t="s">
        <v>592</v>
      </c>
      <c r="J81" s="191">
        <v>50</v>
      </c>
      <c r="K81" s="203"/>
    </row>
    <row r="82" spans="2:11" customFormat="1" ht="15" customHeight="1">
      <c r="B82" s="214"/>
      <c r="C82" s="191" t="s">
        <v>598</v>
      </c>
      <c r="D82" s="191"/>
      <c r="E82" s="191"/>
      <c r="F82" s="212" t="s">
        <v>590</v>
      </c>
      <c r="G82" s="213"/>
      <c r="H82" s="191" t="s">
        <v>599</v>
      </c>
      <c r="I82" s="191" t="s">
        <v>600</v>
      </c>
      <c r="J82" s="191"/>
      <c r="K82" s="203"/>
    </row>
    <row r="83" spans="2:11" customFormat="1" ht="15" customHeight="1">
      <c r="B83" s="214"/>
      <c r="C83" s="191" t="s">
        <v>601</v>
      </c>
      <c r="D83" s="191"/>
      <c r="E83" s="191"/>
      <c r="F83" s="212" t="s">
        <v>596</v>
      </c>
      <c r="G83" s="191"/>
      <c r="H83" s="191" t="s">
        <v>602</v>
      </c>
      <c r="I83" s="191" t="s">
        <v>592</v>
      </c>
      <c r="J83" s="191">
        <v>15</v>
      </c>
      <c r="K83" s="203"/>
    </row>
    <row r="84" spans="2:11" customFormat="1" ht="15" customHeight="1">
      <c r="B84" s="214"/>
      <c r="C84" s="191" t="s">
        <v>603</v>
      </c>
      <c r="D84" s="191"/>
      <c r="E84" s="191"/>
      <c r="F84" s="212" t="s">
        <v>596</v>
      </c>
      <c r="G84" s="191"/>
      <c r="H84" s="191" t="s">
        <v>604</v>
      </c>
      <c r="I84" s="191" t="s">
        <v>592</v>
      </c>
      <c r="J84" s="191">
        <v>15</v>
      </c>
      <c r="K84" s="203"/>
    </row>
    <row r="85" spans="2:11" customFormat="1" ht="15" customHeight="1">
      <c r="B85" s="214"/>
      <c r="C85" s="191" t="s">
        <v>605</v>
      </c>
      <c r="D85" s="191"/>
      <c r="E85" s="191"/>
      <c r="F85" s="212" t="s">
        <v>596</v>
      </c>
      <c r="G85" s="191"/>
      <c r="H85" s="191" t="s">
        <v>606</v>
      </c>
      <c r="I85" s="191" t="s">
        <v>592</v>
      </c>
      <c r="J85" s="191">
        <v>20</v>
      </c>
      <c r="K85" s="203"/>
    </row>
    <row r="86" spans="2:11" customFormat="1" ht="15" customHeight="1">
      <c r="B86" s="214"/>
      <c r="C86" s="191" t="s">
        <v>607</v>
      </c>
      <c r="D86" s="191"/>
      <c r="E86" s="191"/>
      <c r="F86" s="212" t="s">
        <v>596</v>
      </c>
      <c r="G86" s="191"/>
      <c r="H86" s="191" t="s">
        <v>608</v>
      </c>
      <c r="I86" s="191" t="s">
        <v>592</v>
      </c>
      <c r="J86" s="191">
        <v>20</v>
      </c>
      <c r="K86" s="203"/>
    </row>
    <row r="87" spans="2:11" customFormat="1" ht="15" customHeight="1">
      <c r="B87" s="214"/>
      <c r="C87" s="191" t="s">
        <v>609</v>
      </c>
      <c r="D87" s="191"/>
      <c r="E87" s="191"/>
      <c r="F87" s="212" t="s">
        <v>596</v>
      </c>
      <c r="G87" s="213"/>
      <c r="H87" s="191" t="s">
        <v>610</v>
      </c>
      <c r="I87" s="191" t="s">
        <v>592</v>
      </c>
      <c r="J87" s="191">
        <v>50</v>
      </c>
      <c r="K87" s="203"/>
    </row>
    <row r="88" spans="2:11" customFormat="1" ht="15" customHeight="1">
      <c r="B88" s="214"/>
      <c r="C88" s="191" t="s">
        <v>611</v>
      </c>
      <c r="D88" s="191"/>
      <c r="E88" s="191"/>
      <c r="F88" s="212" t="s">
        <v>596</v>
      </c>
      <c r="G88" s="213"/>
      <c r="H88" s="191" t="s">
        <v>612</v>
      </c>
      <c r="I88" s="191" t="s">
        <v>592</v>
      </c>
      <c r="J88" s="191">
        <v>20</v>
      </c>
      <c r="K88" s="203"/>
    </row>
    <row r="89" spans="2:11" customFormat="1" ht="15" customHeight="1">
      <c r="B89" s="214"/>
      <c r="C89" s="191" t="s">
        <v>613</v>
      </c>
      <c r="D89" s="191"/>
      <c r="E89" s="191"/>
      <c r="F89" s="212" t="s">
        <v>596</v>
      </c>
      <c r="G89" s="213"/>
      <c r="H89" s="191" t="s">
        <v>614</v>
      </c>
      <c r="I89" s="191" t="s">
        <v>592</v>
      </c>
      <c r="J89" s="191">
        <v>20</v>
      </c>
      <c r="K89" s="203"/>
    </row>
    <row r="90" spans="2:11" customFormat="1" ht="15" customHeight="1">
      <c r="B90" s="214"/>
      <c r="C90" s="191" t="s">
        <v>615</v>
      </c>
      <c r="D90" s="191"/>
      <c r="E90" s="191"/>
      <c r="F90" s="212" t="s">
        <v>596</v>
      </c>
      <c r="G90" s="213"/>
      <c r="H90" s="191" t="s">
        <v>616</v>
      </c>
      <c r="I90" s="191" t="s">
        <v>592</v>
      </c>
      <c r="J90" s="191">
        <v>50</v>
      </c>
      <c r="K90" s="203"/>
    </row>
    <row r="91" spans="2:11" customFormat="1" ht="15" customHeight="1">
      <c r="B91" s="214"/>
      <c r="C91" s="191" t="s">
        <v>617</v>
      </c>
      <c r="D91" s="191"/>
      <c r="E91" s="191"/>
      <c r="F91" s="212" t="s">
        <v>596</v>
      </c>
      <c r="G91" s="213"/>
      <c r="H91" s="191" t="s">
        <v>617</v>
      </c>
      <c r="I91" s="191" t="s">
        <v>592</v>
      </c>
      <c r="J91" s="191">
        <v>50</v>
      </c>
      <c r="K91" s="203"/>
    </row>
    <row r="92" spans="2:11" customFormat="1" ht="15" customHeight="1">
      <c r="B92" s="214"/>
      <c r="C92" s="191" t="s">
        <v>618</v>
      </c>
      <c r="D92" s="191"/>
      <c r="E92" s="191"/>
      <c r="F92" s="212" t="s">
        <v>596</v>
      </c>
      <c r="G92" s="213"/>
      <c r="H92" s="191" t="s">
        <v>619</v>
      </c>
      <c r="I92" s="191" t="s">
        <v>592</v>
      </c>
      <c r="J92" s="191">
        <v>255</v>
      </c>
      <c r="K92" s="203"/>
    </row>
    <row r="93" spans="2:11" customFormat="1" ht="15" customHeight="1">
      <c r="B93" s="214"/>
      <c r="C93" s="191" t="s">
        <v>620</v>
      </c>
      <c r="D93" s="191"/>
      <c r="E93" s="191"/>
      <c r="F93" s="212" t="s">
        <v>590</v>
      </c>
      <c r="G93" s="213"/>
      <c r="H93" s="191" t="s">
        <v>621</v>
      </c>
      <c r="I93" s="191" t="s">
        <v>622</v>
      </c>
      <c r="J93" s="191"/>
      <c r="K93" s="203"/>
    </row>
    <row r="94" spans="2:11" customFormat="1" ht="15" customHeight="1">
      <c r="B94" s="214"/>
      <c r="C94" s="191" t="s">
        <v>623</v>
      </c>
      <c r="D94" s="191"/>
      <c r="E94" s="191"/>
      <c r="F94" s="212" t="s">
        <v>590</v>
      </c>
      <c r="G94" s="213"/>
      <c r="H94" s="191" t="s">
        <v>624</v>
      </c>
      <c r="I94" s="191" t="s">
        <v>625</v>
      </c>
      <c r="J94" s="191"/>
      <c r="K94" s="203"/>
    </row>
    <row r="95" spans="2:11" customFormat="1" ht="15" customHeight="1">
      <c r="B95" s="214"/>
      <c r="C95" s="191" t="s">
        <v>626</v>
      </c>
      <c r="D95" s="191"/>
      <c r="E95" s="191"/>
      <c r="F95" s="212" t="s">
        <v>590</v>
      </c>
      <c r="G95" s="213"/>
      <c r="H95" s="191" t="s">
        <v>626</v>
      </c>
      <c r="I95" s="191" t="s">
        <v>625</v>
      </c>
      <c r="J95" s="191"/>
      <c r="K95" s="203"/>
    </row>
    <row r="96" spans="2:11" customFormat="1" ht="15" customHeight="1">
      <c r="B96" s="214"/>
      <c r="C96" s="191" t="s">
        <v>41</v>
      </c>
      <c r="D96" s="191"/>
      <c r="E96" s="191"/>
      <c r="F96" s="212" t="s">
        <v>590</v>
      </c>
      <c r="G96" s="213"/>
      <c r="H96" s="191" t="s">
        <v>627</v>
      </c>
      <c r="I96" s="191" t="s">
        <v>625</v>
      </c>
      <c r="J96" s="191"/>
      <c r="K96" s="203"/>
    </row>
    <row r="97" spans="2:11" customFormat="1" ht="15" customHeight="1">
      <c r="B97" s="214"/>
      <c r="C97" s="191" t="s">
        <v>51</v>
      </c>
      <c r="D97" s="191"/>
      <c r="E97" s="191"/>
      <c r="F97" s="212" t="s">
        <v>590</v>
      </c>
      <c r="G97" s="213"/>
      <c r="H97" s="191" t="s">
        <v>628</v>
      </c>
      <c r="I97" s="191" t="s">
        <v>625</v>
      </c>
      <c r="J97" s="191"/>
      <c r="K97" s="203"/>
    </row>
    <row r="98" spans="2:11" customFormat="1" ht="15" customHeight="1">
      <c r="B98" s="215"/>
      <c r="C98" s="216"/>
      <c r="D98" s="216"/>
      <c r="E98" s="216"/>
      <c r="F98" s="216"/>
      <c r="G98" s="216"/>
      <c r="H98" s="216"/>
      <c r="I98" s="216"/>
      <c r="J98" s="216"/>
      <c r="K98" s="217"/>
    </row>
    <row r="99" spans="2:11" customFormat="1" ht="18.75" customHeight="1">
      <c r="B99" s="218"/>
      <c r="C99" s="219"/>
      <c r="D99" s="219"/>
      <c r="E99" s="219"/>
      <c r="F99" s="219"/>
      <c r="G99" s="219"/>
      <c r="H99" s="219"/>
      <c r="I99" s="219"/>
      <c r="J99" s="219"/>
      <c r="K99" s="218"/>
    </row>
    <row r="100" spans="2:11" customFormat="1" ht="18.75" customHeight="1">
      <c r="B100" s="198"/>
      <c r="C100" s="198"/>
      <c r="D100" s="198"/>
      <c r="E100" s="198"/>
      <c r="F100" s="198"/>
      <c r="G100" s="198"/>
      <c r="H100" s="198"/>
      <c r="I100" s="198"/>
      <c r="J100" s="198"/>
      <c r="K100" s="198"/>
    </row>
    <row r="101" spans="2:11" customFormat="1" ht="7.5" customHeight="1">
      <c r="B101" s="199"/>
      <c r="C101" s="200"/>
      <c r="D101" s="200"/>
      <c r="E101" s="200"/>
      <c r="F101" s="200"/>
      <c r="G101" s="200"/>
      <c r="H101" s="200"/>
      <c r="I101" s="200"/>
      <c r="J101" s="200"/>
      <c r="K101" s="201"/>
    </row>
    <row r="102" spans="2:11" customFormat="1" ht="45" customHeight="1">
      <c r="B102" s="202"/>
      <c r="C102" s="309" t="s">
        <v>629</v>
      </c>
      <c r="D102" s="309"/>
      <c r="E102" s="309"/>
      <c r="F102" s="309"/>
      <c r="G102" s="309"/>
      <c r="H102" s="309"/>
      <c r="I102" s="309"/>
      <c r="J102" s="309"/>
      <c r="K102" s="203"/>
    </row>
    <row r="103" spans="2:11" customFormat="1" ht="17.25" customHeight="1">
      <c r="B103" s="202"/>
      <c r="C103" s="204" t="s">
        <v>584</v>
      </c>
      <c r="D103" s="204"/>
      <c r="E103" s="204"/>
      <c r="F103" s="204" t="s">
        <v>585</v>
      </c>
      <c r="G103" s="205"/>
      <c r="H103" s="204" t="s">
        <v>57</v>
      </c>
      <c r="I103" s="204" t="s">
        <v>60</v>
      </c>
      <c r="J103" s="204" t="s">
        <v>586</v>
      </c>
      <c r="K103" s="203"/>
    </row>
    <row r="104" spans="2:11" customFormat="1" ht="17.25" customHeight="1">
      <c r="B104" s="202"/>
      <c r="C104" s="206" t="s">
        <v>587</v>
      </c>
      <c r="D104" s="206"/>
      <c r="E104" s="206"/>
      <c r="F104" s="207" t="s">
        <v>588</v>
      </c>
      <c r="G104" s="208"/>
      <c r="H104" s="206"/>
      <c r="I104" s="206"/>
      <c r="J104" s="206" t="s">
        <v>589</v>
      </c>
      <c r="K104" s="203"/>
    </row>
    <row r="105" spans="2:11" customFormat="1" ht="5.25" customHeight="1">
      <c r="B105" s="202"/>
      <c r="C105" s="204"/>
      <c r="D105" s="204"/>
      <c r="E105" s="204"/>
      <c r="F105" s="204"/>
      <c r="G105" s="220"/>
      <c r="H105" s="204"/>
      <c r="I105" s="204"/>
      <c r="J105" s="204"/>
      <c r="K105" s="203"/>
    </row>
    <row r="106" spans="2:11" customFormat="1" ht="15" customHeight="1">
      <c r="B106" s="202"/>
      <c r="C106" s="191" t="s">
        <v>56</v>
      </c>
      <c r="D106" s="211"/>
      <c r="E106" s="211"/>
      <c r="F106" s="212" t="s">
        <v>590</v>
      </c>
      <c r="G106" s="191"/>
      <c r="H106" s="191" t="s">
        <v>630</v>
      </c>
      <c r="I106" s="191" t="s">
        <v>592</v>
      </c>
      <c r="J106" s="191">
        <v>20</v>
      </c>
      <c r="K106" s="203"/>
    </row>
    <row r="107" spans="2:11" customFormat="1" ht="15" customHeight="1">
      <c r="B107" s="202"/>
      <c r="C107" s="191" t="s">
        <v>593</v>
      </c>
      <c r="D107" s="191"/>
      <c r="E107" s="191"/>
      <c r="F107" s="212" t="s">
        <v>590</v>
      </c>
      <c r="G107" s="191"/>
      <c r="H107" s="191" t="s">
        <v>630</v>
      </c>
      <c r="I107" s="191" t="s">
        <v>592</v>
      </c>
      <c r="J107" s="191">
        <v>120</v>
      </c>
      <c r="K107" s="203"/>
    </row>
    <row r="108" spans="2:11" customFormat="1" ht="15" customHeight="1">
      <c r="B108" s="214"/>
      <c r="C108" s="191" t="s">
        <v>595</v>
      </c>
      <c r="D108" s="191"/>
      <c r="E108" s="191"/>
      <c r="F108" s="212" t="s">
        <v>596</v>
      </c>
      <c r="G108" s="191"/>
      <c r="H108" s="191" t="s">
        <v>630</v>
      </c>
      <c r="I108" s="191" t="s">
        <v>592</v>
      </c>
      <c r="J108" s="191">
        <v>50</v>
      </c>
      <c r="K108" s="203"/>
    </row>
    <row r="109" spans="2:11" customFormat="1" ht="15" customHeight="1">
      <c r="B109" s="214"/>
      <c r="C109" s="191" t="s">
        <v>598</v>
      </c>
      <c r="D109" s="191"/>
      <c r="E109" s="191"/>
      <c r="F109" s="212" t="s">
        <v>590</v>
      </c>
      <c r="G109" s="191"/>
      <c r="H109" s="191" t="s">
        <v>630</v>
      </c>
      <c r="I109" s="191" t="s">
        <v>600</v>
      </c>
      <c r="J109" s="191"/>
      <c r="K109" s="203"/>
    </row>
    <row r="110" spans="2:11" customFormat="1" ht="15" customHeight="1">
      <c r="B110" s="214"/>
      <c r="C110" s="191" t="s">
        <v>609</v>
      </c>
      <c r="D110" s="191"/>
      <c r="E110" s="191"/>
      <c r="F110" s="212" t="s">
        <v>596</v>
      </c>
      <c r="G110" s="191"/>
      <c r="H110" s="191" t="s">
        <v>630</v>
      </c>
      <c r="I110" s="191" t="s">
        <v>592</v>
      </c>
      <c r="J110" s="191">
        <v>50</v>
      </c>
      <c r="K110" s="203"/>
    </row>
    <row r="111" spans="2:11" customFormat="1" ht="15" customHeight="1">
      <c r="B111" s="214"/>
      <c r="C111" s="191" t="s">
        <v>617</v>
      </c>
      <c r="D111" s="191"/>
      <c r="E111" s="191"/>
      <c r="F111" s="212" t="s">
        <v>596</v>
      </c>
      <c r="G111" s="191"/>
      <c r="H111" s="191" t="s">
        <v>630</v>
      </c>
      <c r="I111" s="191" t="s">
        <v>592</v>
      </c>
      <c r="J111" s="191">
        <v>50</v>
      </c>
      <c r="K111" s="203"/>
    </row>
    <row r="112" spans="2:11" customFormat="1" ht="15" customHeight="1">
      <c r="B112" s="214"/>
      <c r="C112" s="191" t="s">
        <v>615</v>
      </c>
      <c r="D112" s="191"/>
      <c r="E112" s="191"/>
      <c r="F112" s="212" t="s">
        <v>596</v>
      </c>
      <c r="G112" s="191"/>
      <c r="H112" s="191" t="s">
        <v>630</v>
      </c>
      <c r="I112" s="191" t="s">
        <v>592</v>
      </c>
      <c r="J112" s="191">
        <v>50</v>
      </c>
      <c r="K112" s="203"/>
    </row>
    <row r="113" spans="2:11" customFormat="1" ht="15" customHeight="1">
      <c r="B113" s="214"/>
      <c r="C113" s="191" t="s">
        <v>56</v>
      </c>
      <c r="D113" s="191"/>
      <c r="E113" s="191"/>
      <c r="F113" s="212" t="s">
        <v>590</v>
      </c>
      <c r="G113" s="191"/>
      <c r="H113" s="191" t="s">
        <v>631</v>
      </c>
      <c r="I113" s="191" t="s">
        <v>592</v>
      </c>
      <c r="J113" s="191">
        <v>20</v>
      </c>
      <c r="K113" s="203"/>
    </row>
    <row r="114" spans="2:11" customFormat="1" ht="15" customHeight="1">
      <c r="B114" s="214"/>
      <c r="C114" s="191" t="s">
        <v>632</v>
      </c>
      <c r="D114" s="191"/>
      <c r="E114" s="191"/>
      <c r="F114" s="212" t="s">
        <v>590</v>
      </c>
      <c r="G114" s="191"/>
      <c r="H114" s="191" t="s">
        <v>633</v>
      </c>
      <c r="I114" s="191" t="s">
        <v>592</v>
      </c>
      <c r="J114" s="191">
        <v>120</v>
      </c>
      <c r="K114" s="203"/>
    </row>
    <row r="115" spans="2:11" customFormat="1" ht="15" customHeight="1">
      <c r="B115" s="214"/>
      <c r="C115" s="191" t="s">
        <v>41</v>
      </c>
      <c r="D115" s="191"/>
      <c r="E115" s="191"/>
      <c r="F115" s="212" t="s">
        <v>590</v>
      </c>
      <c r="G115" s="191"/>
      <c r="H115" s="191" t="s">
        <v>634</v>
      </c>
      <c r="I115" s="191" t="s">
        <v>625</v>
      </c>
      <c r="J115" s="191"/>
      <c r="K115" s="203"/>
    </row>
    <row r="116" spans="2:11" customFormat="1" ht="15" customHeight="1">
      <c r="B116" s="214"/>
      <c r="C116" s="191" t="s">
        <v>51</v>
      </c>
      <c r="D116" s="191"/>
      <c r="E116" s="191"/>
      <c r="F116" s="212" t="s">
        <v>590</v>
      </c>
      <c r="G116" s="191"/>
      <c r="H116" s="191" t="s">
        <v>635</v>
      </c>
      <c r="I116" s="191" t="s">
        <v>625</v>
      </c>
      <c r="J116" s="191"/>
      <c r="K116" s="203"/>
    </row>
    <row r="117" spans="2:11" customFormat="1" ht="15" customHeight="1">
      <c r="B117" s="214"/>
      <c r="C117" s="191" t="s">
        <v>60</v>
      </c>
      <c r="D117" s="191"/>
      <c r="E117" s="191"/>
      <c r="F117" s="212" t="s">
        <v>590</v>
      </c>
      <c r="G117" s="191"/>
      <c r="H117" s="191" t="s">
        <v>636</v>
      </c>
      <c r="I117" s="191" t="s">
        <v>637</v>
      </c>
      <c r="J117" s="191"/>
      <c r="K117" s="203"/>
    </row>
    <row r="118" spans="2:11" customFormat="1" ht="15" customHeight="1">
      <c r="B118" s="215"/>
      <c r="C118" s="221"/>
      <c r="D118" s="221"/>
      <c r="E118" s="221"/>
      <c r="F118" s="221"/>
      <c r="G118" s="221"/>
      <c r="H118" s="221"/>
      <c r="I118" s="221"/>
      <c r="J118" s="221"/>
      <c r="K118" s="217"/>
    </row>
    <row r="119" spans="2:11" customFormat="1" ht="18.75" customHeight="1">
      <c r="B119" s="222"/>
      <c r="C119" s="223"/>
      <c r="D119" s="223"/>
      <c r="E119" s="223"/>
      <c r="F119" s="224"/>
      <c r="G119" s="223"/>
      <c r="H119" s="223"/>
      <c r="I119" s="223"/>
      <c r="J119" s="223"/>
      <c r="K119" s="222"/>
    </row>
    <row r="120" spans="2:11" customFormat="1" ht="18.75" customHeight="1">
      <c r="B120" s="198"/>
      <c r="C120" s="198"/>
      <c r="D120" s="198"/>
      <c r="E120" s="198"/>
      <c r="F120" s="198"/>
      <c r="G120" s="198"/>
      <c r="H120" s="198"/>
      <c r="I120" s="198"/>
      <c r="J120" s="198"/>
      <c r="K120" s="198"/>
    </row>
    <row r="121" spans="2:11" customFormat="1" ht="7.5" customHeight="1">
      <c r="B121" s="225"/>
      <c r="C121" s="226"/>
      <c r="D121" s="226"/>
      <c r="E121" s="226"/>
      <c r="F121" s="226"/>
      <c r="G121" s="226"/>
      <c r="H121" s="226"/>
      <c r="I121" s="226"/>
      <c r="J121" s="226"/>
      <c r="K121" s="227"/>
    </row>
    <row r="122" spans="2:11" customFormat="1" ht="45" customHeight="1">
      <c r="B122" s="228"/>
      <c r="C122" s="307" t="s">
        <v>638</v>
      </c>
      <c r="D122" s="307"/>
      <c r="E122" s="307"/>
      <c r="F122" s="307"/>
      <c r="G122" s="307"/>
      <c r="H122" s="307"/>
      <c r="I122" s="307"/>
      <c r="J122" s="307"/>
      <c r="K122" s="229"/>
    </row>
    <row r="123" spans="2:11" customFormat="1" ht="17.25" customHeight="1">
      <c r="B123" s="230"/>
      <c r="C123" s="204" t="s">
        <v>584</v>
      </c>
      <c r="D123" s="204"/>
      <c r="E123" s="204"/>
      <c r="F123" s="204" t="s">
        <v>585</v>
      </c>
      <c r="G123" s="205"/>
      <c r="H123" s="204" t="s">
        <v>57</v>
      </c>
      <c r="I123" s="204" t="s">
        <v>60</v>
      </c>
      <c r="J123" s="204" t="s">
        <v>586</v>
      </c>
      <c r="K123" s="231"/>
    </row>
    <row r="124" spans="2:11" customFormat="1" ht="17.25" customHeight="1">
      <c r="B124" s="230"/>
      <c r="C124" s="206" t="s">
        <v>587</v>
      </c>
      <c r="D124" s="206"/>
      <c r="E124" s="206"/>
      <c r="F124" s="207" t="s">
        <v>588</v>
      </c>
      <c r="G124" s="208"/>
      <c r="H124" s="206"/>
      <c r="I124" s="206"/>
      <c r="J124" s="206" t="s">
        <v>589</v>
      </c>
      <c r="K124" s="231"/>
    </row>
    <row r="125" spans="2:11" customFormat="1" ht="5.25" customHeight="1">
      <c r="B125" s="232"/>
      <c r="C125" s="209"/>
      <c r="D125" s="209"/>
      <c r="E125" s="209"/>
      <c r="F125" s="209"/>
      <c r="G125" s="233"/>
      <c r="H125" s="209"/>
      <c r="I125" s="209"/>
      <c r="J125" s="209"/>
      <c r="K125" s="234"/>
    </row>
    <row r="126" spans="2:11" customFormat="1" ht="15" customHeight="1">
      <c r="B126" s="232"/>
      <c r="C126" s="191" t="s">
        <v>593</v>
      </c>
      <c r="D126" s="211"/>
      <c r="E126" s="211"/>
      <c r="F126" s="212" t="s">
        <v>590</v>
      </c>
      <c r="G126" s="191"/>
      <c r="H126" s="191" t="s">
        <v>630</v>
      </c>
      <c r="I126" s="191" t="s">
        <v>592</v>
      </c>
      <c r="J126" s="191">
        <v>120</v>
      </c>
      <c r="K126" s="235"/>
    </row>
    <row r="127" spans="2:11" customFormat="1" ht="15" customHeight="1">
      <c r="B127" s="232"/>
      <c r="C127" s="191" t="s">
        <v>639</v>
      </c>
      <c r="D127" s="191"/>
      <c r="E127" s="191"/>
      <c r="F127" s="212" t="s">
        <v>590</v>
      </c>
      <c r="G127" s="191"/>
      <c r="H127" s="191" t="s">
        <v>640</v>
      </c>
      <c r="I127" s="191" t="s">
        <v>592</v>
      </c>
      <c r="J127" s="191" t="s">
        <v>641</v>
      </c>
      <c r="K127" s="235"/>
    </row>
    <row r="128" spans="2:11" customFormat="1" ht="15" customHeight="1">
      <c r="B128" s="232"/>
      <c r="C128" s="191" t="s">
        <v>538</v>
      </c>
      <c r="D128" s="191"/>
      <c r="E128" s="191"/>
      <c r="F128" s="212" t="s">
        <v>590</v>
      </c>
      <c r="G128" s="191"/>
      <c r="H128" s="191" t="s">
        <v>642</v>
      </c>
      <c r="I128" s="191" t="s">
        <v>592</v>
      </c>
      <c r="J128" s="191" t="s">
        <v>641</v>
      </c>
      <c r="K128" s="235"/>
    </row>
    <row r="129" spans="2:11" customFormat="1" ht="15" customHeight="1">
      <c r="B129" s="232"/>
      <c r="C129" s="191" t="s">
        <v>601</v>
      </c>
      <c r="D129" s="191"/>
      <c r="E129" s="191"/>
      <c r="F129" s="212" t="s">
        <v>596</v>
      </c>
      <c r="G129" s="191"/>
      <c r="H129" s="191" t="s">
        <v>602</v>
      </c>
      <c r="I129" s="191" t="s">
        <v>592</v>
      </c>
      <c r="J129" s="191">
        <v>15</v>
      </c>
      <c r="K129" s="235"/>
    </row>
    <row r="130" spans="2:11" customFormat="1" ht="15" customHeight="1">
      <c r="B130" s="232"/>
      <c r="C130" s="191" t="s">
        <v>603</v>
      </c>
      <c r="D130" s="191"/>
      <c r="E130" s="191"/>
      <c r="F130" s="212" t="s">
        <v>596</v>
      </c>
      <c r="G130" s="191"/>
      <c r="H130" s="191" t="s">
        <v>604</v>
      </c>
      <c r="I130" s="191" t="s">
        <v>592</v>
      </c>
      <c r="J130" s="191">
        <v>15</v>
      </c>
      <c r="K130" s="235"/>
    </row>
    <row r="131" spans="2:11" customFormat="1" ht="15" customHeight="1">
      <c r="B131" s="232"/>
      <c r="C131" s="191" t="s">
        <v>605</v>
      </c>
      <c r="D131" s="191"/>
      <c r="E131" s="191"/>
      <c r="F131" s="212" t="s">
        <v>596</v>
      </c>
      <c r="G131" s="191"/>
      <c r="H131" s="191" t="s">
        <v>606</v>
      </c>
      <c r="I131" s="191" t="s">
        <v>592</v>
      </c>
      <c r="J131" s="191">
        <v>20</v>
      </c>
      <c r="K131" s="235"/>
    </row>
    <row r="132" spans="2:11" customFormat="1" ht="15" customHeight="1">
      <c r="B132" s="232"/>
      <c r="C132" s="191" t="s">
        <v>607</v>
      </c>
      <c r="D132" s="191"/>
      <c r="E132" s="191"/>
      <c r="F132" s="212" t="s">
        <v>596</v>
      </c>
      <c r="G132" s="191"/>
      <c r="H132" s="191" t="s">
        <v>608</v>
      </c>
      <c r="I132" s="191" t="s">
        <v>592</v>
      </c>
      <c r="J132" s="191">
        <v>20</v>
      </c>
      <c r="K132" s="235"/>
    </row>
    <row r="133" spans="2:11" customFormat="1" ht="15" customHeight="1">
      <c r="B133" s="232"/>
      <c r="C133" s="191" t="s">
        <v>595</v>
      </c>
      <c r="D133" s="191"/>
      <c r="E133" s="191"/>
      <c r="F133" s="212" t="s">
        <v>596</v>
      </c>
      <c r="G133" s="191"/>
      <c r="H133" s="191" t="s">
        <v>630</v>
      </c>
      <c r="I133" s="191" t="s">
        <v>592</v>
      </c>
      <c r="J133" s="191">
        <v>50</v>
      </c>
      <c r="K133" s="235"/>
    </row>
    <row r="134" spans="2:11" customFormat="1" ht="15" customHeight="1">
      <c r="B134" s="232"/>
      <c r="C134" s="191" t="s">
        <v>609</v>
      </c>
      <c r="D134" s="191"/>
      <c r="E134" s="191"/>
      <c r="F134" s="212" t="s">
        <v>596</v>
      </c>
      <c r="G134" s="191"/>
      <c r="H134" s="191" t="s">
        <v>630</v>
      </c>
      <c r="I134" s="191" t="s">
        <v>592</v>
      </c>
      <c r="J134" s="191">
        <v>50</v>
      </c>
      <c r="K134" s="235"/>
    </row>
    <row r="135" spans="2:11" customFormat="1" ht="15" customHeight="1">
      <c r="B135" s="232"/>
      <c r="C135" s="191" t="s">
        <v>615</v>
      </c>
      <c r="D135" s="191"/>
      <c r="E135" s="191"/>
      <c r="F135" s="212" t="s">
        <v>596</v>
      </c>
      <c r="G135" s="191"/>
      <c r="H135" s="191" t="s">
        <v>630</v>
      </c>
      <c r="I135" s="191" t="s">
        <v>592</v>
      </c>
      <c r="J135" s="191">
        <v>50</v>
      </c>
      <c r="K135" s="235"/>
    </row>
    <row r="136" spans="2:11" customFormat="1" ht="15" customHeight="1">
      <c r="B136" s="232"/>
      <c r="C136" s="191" t="s">
        <v>617</v>
      </c>
      <c r="D136" s="191"/>
      <c r="E136" s="191"/>
      <c r="F136" s="212" t="s">
        <v>596</v>
      </c>
      <c r="G136" s="191"/>
      <c r="H136" s="191" t="s">
        <v>630</v>
      </c>
      <c r="I136" s="191" t="s">
        <v>592</v>
      </c>
      <c r="J136" s="191">
        <v>50</v>
      </c>
      <c r="K136" s="235"/>
    </row>
    <row r="137" spans="2:11" customFormat="1" ht="15" customHeight="1">
      <c r="B137" s="232"/>
      <c r="C137" s="191" t="s">
        <v>618</v>
      </c>
      <c r="D137" s="191"/>
      <c r="E137" s="191"/>
      <c r="F137" s="212" t="s">
        <v>596</v>
      </c>
      <c r="G137" s="191"/>
      <c r="H137" s="191" t="s">
        <v>643</v>
      </c>
      <c r="I137" s="191" t="s">
        <v>592</v>
      </c>
      <c r="J137" s="191">
        <v>255</v>
      </c>
      <c r="K137" s="235"/>
    </row>
    <row r="138" spans="2:11" customFormat="1" ht="15" customHeight="1">
      <c r="B138" s="232"/>
      <c r="C138" s="191" t="s">
        <v>620</v>
      </c>
      <c r="D138" s="191"/>
      <c r="E138" s="191"/>
      <c r="F138" s="212" t="s">
        <v>590</v>
      </c>
      <c r="G138" s="191"/>
      <c r="H138" s="191" t="s">
        <v>644</v>
      </c>
      <c r="I138" s="191" t="s">
        <v>622</v>
      </c>
      <c r="J138" s="191"/>
      <c r="K138" s="235"/>
    </row>
    <row r="139" spans="2:11" customFormat="1" ht="15" customHeight="1">
      <c r="B139" s="232"/>
      <c r="C139" s="191" t="s">
        <v>623</v>
      </c>
      <c r="D139" s="191"/>
      <c r="E139" s="191"/>
      <c r="F139" s="212" t="s">
        <v>590</v>
      </c>
      <c r="G139" s="191"/>
      <c r="H139" s="191" t="s">
        <v>645</v>
      </c>
      <c r="I139" s="191" t="s">
        <v>625</v>
      </c>
      <c r="J139" s="191"/>
      <c r="K139" s="235"/>
    </row>
    <row r="140" spans="2:11" customFormat="1" ht="15" customHeight="1">
      <c r="B140" s="232"/>
      <c r="C140" s="191" t="s">
        <v>626</v>
      </c>
      <c r="D140" s="191"/>
      <c r="E140" s="191"/>
      <c r="F140" s="212" t="s">
        <v>590</v>
      </c>
      <c r="G140" s="191"/>
      <c r="H140" s="191" t="s">
        <v>626</v>
      </c>
      <c r="I140" s="191" t="s">
        <v>625</v>
      </c>
      <c r="J140" s="191"/>
      <c r="K140" s="235"/>
    </row>
    <row r="141" spans="2:11" customFormat="1" ht="15" customHeight="1">
      <c r="B141" s="232"/>
      <c r="C141" s="191" t="s">
        <v>41</v>
      </c>
      <c r="D141" s="191"/>
      <c r="E141" s="191"/>
      <c r="F141" s="212" t="s">
        <v>590</v>
      </c>
      <c r="G141" s="191"/>
      <c r="H141" s="191" t="s">
        <v>646</v>
      </c>
      <c r="I141" s="191" t="s">
        <v>625</v>
      </c>
      <c r="J141" s="191"/>
      <c r="K141" s="235"/>
    </row>
    <row r="142" spans="2:11" customFormat="1" ht="15" customHeight="1">
      <c r="B142" s="232"/>
      <c r="C142" s="191" t="s">
        <v>647</v>
      </c>
      <c r="D142" s="191"/>
      <c r="E142" s="191"/>
      <c r="F142" s="212" t="s">
        <v>590</v>
      </c>
      <c r="G142" s="191"/>
      <c r="H142" s="191" t="s">
        <v>648</v>
      </c>
      <c r="I142" s="191" t="s">
        <v>625</v>
      </c>
      <c r="J142" s="191"/>
      <c r="K142" s="235"/>
    </row>
    <row r="143" spans="2:11" customFormat="1" ht="15" customHeight="1">
      <c r="B143" s="236"/>
      <c r="C143" s="237"/>
      <c r="D143" s="237"/>
      <c r="E143" s="237"/>
      <c r="F143" s="237"/>
      <c r="G143" s="237"/>
      <c r="H143" s="237"/>
      <c r="I143" s="237"/>
      <c r="J143" s="237"/>
      <c r="K143" s="238"/>
    </row>
    <row r="144" spans="2:11" customFormat="1" ht="18.75" customHeight="1">
      <c r="B144" s="223"/>
      <c r="C144" s="223"/>
      <c r="D144" s="223"/>
      <c r="E144" s="223"/>
      <c r="F144" s="224"/>
      <c r="G144" s="223"/>
      <c r="H144" s="223"/>
      <c r="I144" s="223"/>
      <c r="J144" s="223"/>
      <c r="K144" s="223"/>
    </row>
    <row r="145" spans="2:11" customFormat="1" ht="18.75" customHeight="1">
      <c r="B145" s="198"/>
      <c r="C145" s="198"/>
      <c r="D145" s="198"/>
      <c r="E145" s="198"/>
      <c r="F145" s="198"/>
      <c r="G145" s="198"/>
      <c r="H145" s="198"/>
      <c r="I145" s="198"/>
      <c r="J145" s="198"/>
      <c r="K145" s="198"/>
    </row>
    <row r="146" spans="2:11" customFormat="1" ht="7.5" customHeight="1">
      <c r="B146" s="199"/>
      <c r="C146" s="200"/>
      <c r="D146" s="200"/>
      <c r="E146" s="200"/>
      <c r="F146" s="200"/>
      <c r="G146" s="200"/>
      <c r="H146" s="200"/>
      <c r="I146" s="200"/>
      <c r="J146" s="200"/>
      <c r="K146" s="201"/>
    </row>
    <row r="147" spans="2:11" customFormat="1" ht="45" customHeight="1">
      <c r="B147" s="202"/>
      <c r="C147" s="309" t="s">
        <v>649</v>
      </c>
      <c r="D147" s="309"/>
      <c r="E147" s="309"/>
      <c r="F147" s="309"/>
      <c r="G147" s="309"/>
      <c r="H147" s="309"/>
      <c r="I147" s="309"/>
      <c r="J147" s="309"/>
      <c r="K147" s="203"/>
    </row>
    <row r="148" spans="2:11" customFormat="1" ht="17.25" customHeight="1">
      <c r="B148" s="202"/>
      <c r="C148" s="204" t="s">
        <v>584</v>
      </c>
      <c r="D148" s="204"/>
      <c r="E148" s="204"/>
      <c r="F148" s="204" t="s">
        <v>585</v>
      </c>
      <c r="G148" s="205"/>
      <c r="H148" s="204" t="s">
        <v>57</v>
      </c>
      <c r="I148" s="204" t="s">
        <v>60</v>
      </c>
      <c r="J148" s="204" t="s">
        <v>586</v>
      </c>
      <c r="K148" s="203"/>
    </row>
    <row r="149" spans="2:11" customFormat="1" ht="17.25" customHeight="1">
      <c r="B149" s="202"/>
      <c r="C149" s="206" t="s">
        <v>587</v>
      </c>
      <c r="D149" s="206"/>
      <c r="E149" s="206"/>
      <c r="F149" s="207" t="s">
        <v>588</v>
      </c>
      <c r="G149" s="208"/>
      <c r="H149" s="206"/>
      <c r="I149" s="206"/>
      <c r="J149" s="206" t="s">
        <v>589</v>
      </c>
      <c r="K149" s="203"/>
    </row>
    <row r="150" spans="2:11" customFormat="1" ht="5.25" customHeight="1">
      <c r="B150" s="214"/>
      <c r="C150" s="209"/>
      <c r="D150" s="209"/>
      <c r="E150" s="209"/>
      <c r="F150" s="209"/>
      <c r="G150" s="210"/>
      <c r="H150" s="209"/>
      <c r="I150" s="209"/>
      <c r="J150" s="209"/>
      <c r="K150" s="235"/>
    </row>
    <row r="151" spans="2:11" customFormat="1" ht="15" customHeight="1">
      <c r="B151" s="214"/>
      <c r="C151" s="239" t="s">
        <v>593</v>
      </c>
      <c r="D151" s="191"/>
      <c r="E151" s="191"/>
      <c r="F151" s="240" t="s">
        <v>590</v>
      </c>
      <c r="G151" s="191"/>
      <c r="H151" s="239" t="s">
        <v>630</v>
      </c>
      <c r="I151" s="239" t="s">
        <v>592</v>
      </c>
      <c r="J151" s="239">
        <v>120</v>
      </c>
      <c r="K151" s="235"/>
    </row>
    <row r="152" spans="2:11" customFormat="1" ht="15" customHeight="1">
      <c r="B152" s="214"/>
      <c r="C152" s="239" t="s">
        <v>639</v>
      </c>
      <c r="D152" s="191"/>
      <c r="E152" s="191"/>
      <c r="F152" s="240" t="s">
        <v>590</v>
      </c>
      <c r="G152" s="191"/>
      <c r="H152" s="239" t="s">
        <v>650</v>
      </c>
      <c r="I152" s="239" t="s">
        <v>592</v>
      </c>
      <c r="J152" s="239" t="s">
        <v>641</v>
      </c>
      <c r="K152" s="235"/>
    </row>
    <row r="153" spans="2:11" customFormat="1" ht="15" customHeight="1">
      <c r="B153" s="214"/>
      <c r="C153" s="239" t="s">
        <v>538</v>
      </c>
      <c r="D153" s="191"/>
      <c r="E153" s="191"/>
      <c r="F153" s="240" t="s">
        <v>590</v>
      </c>
      <c r="G153" s="191"/>
      <c r="H153" s="239" t="s">
        <v>651</v>
      </c>
      <c r="I153" s="239" t="s">
        <v>592</v>
      </c>
      <c r="J153" s="239" t="s">
        <v>641</v>
      </c>
      <c r="K153" s="235"/>
    </row>
    <row r="154" spans="2:11" customFormat="1" ht="15" customHeight="1">
      <c r="B154" s="214"/>
      <c r="C154" s="239" t="s">
        <v>595</v>
      </c>
      <c r="D154" s="191"/>
      <c r="E154" s="191"/>
      <c r="F154" s="240" t="s">
        <v>596</v>
      </c>
      <c r="G154" s="191"/>
      <c r="H154" s="239" t="s">
        <v>630</v>
      </c>
      <c r="I154" s="239" t="s">
        <v>592</v>
      </c>
      <c r="J154" s="239">
        <v>50</v>
      </c>
      <c r="K154" s="235"/>
    </row>
    <row r="155" spans="2:11" customFormat="1" ht="15" customHeight="1">
      <c r="B155" s="214"/>
      <c r="C155" s="239" t="s">
        <v>598</v>
      </c>
      <c r="D155" s="191"/>
      <c r="E155" s="191"/>
      <c r="F155" s="240" t="s">
        <v>590</v>
      </c>
      <c r="G155" s="191"/>
      <c r="H155" s="239" t="s">
        <v>630</v>
      </c>
      <c r="I155" s="239" t="s">
        <v>600</v>
      </c>
      <c r="J155" s="239"/>
      <c r="K155" s="235"/>
    </row>
    <row r="156" spans="2:11" customFormat="1" ht="15" customHeight="1">
      <c r="B156" s="214"/>
      <c r="C156" s="239" t="s">
        <v>609</v>
      </c>
      <c r="D156" s="191"/>
      <c r="E156" s="191"/>
      <c r="F156" s="240" t="s">
        <v>596</v>
      </c>
      <c r="G156" s="191"/>
      <c r="H156" s="239" t="s">
        <v>630</v>
      </c>
      <c r="I156" s="239" t="s">
        <v>592</v>
      </c>
      <c r="J156" s="239">
        <v>50</v>
      </c>
      <c r="K156" s="235"/>
    </row>
    <row r="157" spans="2:11" customFormat="1" ht="15" customHeight="1">
      <c r="B157" s="214"/>
      <c r="C157" s="239" t="s">
        <v>617</v>
      </c>
      <c r="D157" s="191"/>
      <c r="E157" s="191"/>
      <c r="F157" s="240" t="s">
        <v>596</v>
      </c>
      <c r="G157" s="191"/>
      <c r="H157" s="239" t="s">
        <v>630</v>
      </c>
      <c r="I157" s="239" t="s">
        <v>592</v>
      </c>
      <c r="J157" s="239">
        <v>50</v>
      </c>
      <c r="K157" s="235"/>
    </row>
    <row r="158" spans="2:11" customFormat="1" ht="15" customHeight="1">
      <c r="B158" s="214"/>
      <c r="C158" s="239" t="s">
        <v>615</v>
      </c>
      <c r="D158" s="191"/>
      <c r="E158" s="191"/>
      <c r="F158" s="240" t="s">
        <v>596</v>
      </c>
      <c r="G158" s="191"/>
      <c r="H158" s="239" t="s">
        <v>630</v>
      </c>
      <c r="I158" s="239" t="s">
        <v>592</v>
      </c>
      <c r="J158" s="239">
        <v>50</v>
      </c>
      <c r="K158" s="235"/>
    </row>
    <row r="159" spans="2:11" customFormat="1" ht="15" customHeight="1">
      <c r="B159" s="214"/>
      <c r="C159" s="239" t="s">
        <v>94</v>
      </c>
      <c r="D159" s="191"/>
      <c r="E159" s="191"/>
      <c r="F159" s="240" t="s">
        <v>590</v>
      </c>
      <c r="G159" s="191"/>
      <c r="H159" s="239" t="s">
        <v>652</v>
      </c>
      <c r="I159" s="239" t="s">
        <v>592</v>
      </c>
      <c r="J159" s="239" t="s">
        <v>653</v>
      </c>
      <c r="K159" s="235"/>
    </row>
    <row r="160" spans="2:11" customFormat="1" ht="15" customHeight="1">
      <c r="B160" s="214"/>
      <c r="C160" s="239" t="s">
        <v>654</v>
      </c>
      <c r="D160" s="191"/>
      <c r="E160" s="191"/>
      <c r="F160" s="240" t="s">
        <v>590</v>
      </c>
      <c r="G160" s="191"/>
      <c r="H160" s="239" t="s">
        <v>655</v>
      </c>
      <c r="I160" s="239" t="s">
        <v>625</v>
      </c>
      <c r="J160" s="239"/>
      <c r="K160" s="235"/>
    </row>
    <row r="161" spans="2:11" customFormat="1" ht="15" customHeight="1">
      <c r="B161" s="241"/>
      <c r="C161" s="221"/>
      <c r="D161" s="221"/>
      <c r="E161" s="221"/>
      <c r="F161" s="221"/>
      <c r="G161" s="221"/>
      <c r="H161" s="221"/>
      <c r="I161" s="221"/>
      <c r="J161" s="221"/>
      <c r="K161" s="242"/>
    </row>
    <row r="162" spans="2:11" customFormat="1" ht="18.75" customHeight="1">
      <c r="B162" s="223"/>
      <c r="C162" s="233"/>
      <c r="D162" s="233"/>
      <c r="E162" s="233"/>
      <c r="F162" s="243"/>
      <c r="G162" s="233"/>
      <c r="H162" s="233"/>
      <c r="I162" s="233"/>
      <c r="J162" s="233"/>
      <c r="K162" s="223"/>
    </row>
    <row r="163" spans="2:11" customFormat="1" ht="18.75" customHeight="1">
      <c r="B163" s="198"/>
      <c r="C163" s="198"/>
      <c r="D163" s="198"/>
      <c r="E163" s="198"/>
      <c r="F163" s="198"/>
      <c r="G163" s="198"/>
      <c r="H163" s="198"/>
      <c r="I163" s="198"/>
      <c r="J163" s="198"/>
      <c r="K163" s="198"/>
    </row>
    <row r="164" spans="2:11" customFormat="1" ht="7.5" customHeight="1">
      <c r="B164" s="180"/>
      <c r="C164" s="181"/>
      <c r="D164" s="181"/>
      <c r="E164" s="181"/>
      <c r="F164" s="181"/>
      <c r="G164" s="181"/>
      <c r="H164" s="181"/>
      <c r="I164" s="181"/>
      <c r="J164" s="181"/>
      <c r="K164" s="182"/>
    </row>
    <row r="165" spans="2:11" customFormat="1" ht="45" customHeight="1">
      <c r="B165" s="183"/>
      <c r="C165" s="307" t="s">
        <v>656</v>
      </c>
      <c r="D165" s="307"/>
      <c r="E165" s="307"/>
      <c r="F165" s="307"/>
      <c r="G165" s="307"/>
      <c r="H165" s="307"/>
      <c r="I165" s="307"/>
      <c r="J165" s="307"/>
      <c r="K165" s="184"/>
    </row>
    <row r="166" spans="2:11" customFormat="1" ht="17.25" customHeight="1">
      <c r="B166" s="183"/>
      <c r="C166" s="204" t="s">
        <v>584</v>
      </c>
      <c r="D166" s="204"/>
      <c r="E166" s="204"/>
      <c r="F166" s="204" t="s">
        <v>585</v>
      </c>
      <c r="G166" s="244"/>
      <c r="H166" s="245" t="s">
        <v>57</v>
      </c>
      <c r="I166" s="245" t="s">
        <v>60</v>
      </c>
      <c r="J166" s="204" t="s">
        <v>586</v>
      </c>
      <c r="K166" s="184"/>
    </row>
    <row r="167" spans="2:11" customFormat="1" ht="17.25" customHeight="1">
      <c r="B167" s="185"/>
      <c r="C167" s="206" t="s">
        <v>587</v>
      </c>
      <c r="D167" s="206"/>
      <c r="E167" s="206"/>
      <c r="F167" s="207" t="s">
        <v>588</v>
      </c>
      <c r="G167" s="246"/>
      <c r="H167" s="247"/>
      <c r="I167" s="247"/>
      <c r="J167" s="206" t="s">
        <v>589</v>
      </c>
      <c r="K167" s="186"/>
    </row>
    <row r="168" spans="2:11" customFormat="1" ht="5.25" customHeight="1">
      <c r="B168" s="214"/>
      <c r="C168" s="209"/>
      <c r="D168" s="209"/>
      <c r="E168" s="209"/>
      <c r="F168" s="209"/>
      <c r="G168" s="210"/>
      <c r="H168" s="209"/>
      <c r="I168" s="209"/>
      <c r="J168" s="209"/>
      <c r="K168" s="235"/>
    </row>
    <row r="169" spans="2:11" customFormat="1" ht="15" customHeight="1">
      <c r="B169" s="214"/>
      <c r="C169" s="191" t="s">
        <v>593</v>
      </c>
      <c r="D169" s="191"/>
      <c r="E169" s="191"/>
      <c r="F169" s="212" t="s">
        <v>590</v>
      </c>
      <c r="G169" s="191"/>
      <c r="H169" s="191" t="s">
        <v>630</v>
      </c>
      <c r="I169" s="191" t="s">
        <v>592</v>
      </c>
      <c r="J169" s="191">
        <v>120</v>
      </c>
      <c r="K169" s="235"/>
    </row>
    <row r="170" spans="2:11" customFormat="1" ht="15" customHeight="1">
      <c r="B170" s="214"/>
      <c r="C170" s="191" t="s">
        <v>639</v>
      </c>
      <c r="D170" s="191"/>
      <c r="E170" s="191"/>
      <c r="F170" s="212" t="s">
        <v>590</v>
      </c>
      <c r="G170" s="191"/>
      <c r="H170" s="191" t="s">
        <v>640</v>
      </c>
      <c r="I170" s="191" t="s">
        <v>592</v>
      </c>
      <c r="J170" s="191" t="s">
        <v>641</v>
      </c>
      <c r="K170" s="235"/>
    </row>
    <row r="171" spans="2:11" customFormat="1" ht="15" customHeight="1">
      <c r="B171" s="214"/>
      <c r="C171" s="191" t="s">
        <v>538</v>
      </c>
      <c r="D171" s="191"/>
      <c r="E171" s="191"/>
      <c r="F171" s="212" t="s">
        <v>590</v>
      </c>
      <c r="G171" s="191"/>
      <c r="H171" s="191" t="s">
        <v>657</v>
      </c>
      <c r="I171" s="191" t="s">
        <v>592</v>
      </c>
      <c r="J171" s="191" t="s">
        <v>641</v>
      </c>
      <c r="K171" s="235"/>
    </row>
    <row r="172" spans="2:11" customFormat="1" ht="15" customHeight="1">
      <c r="B172" s="214"/>
      <c r="C172" s="191" t="s">
        <v>595</v>
      </c>
      <c r="D172" s="191"/>
      <c r="E172" s="191"/>
      <c r="F172" s="212" t="s">
        <v>596</v>
      </c>
      <c r="G172" s="191"/>
      <c r="H172" s="191" t="s">
        <v>657</v>
      </c>
      <c r="I172" s="191" t="s">
        <v>592</v>
      </c>
      <c r="J172" s="191">
        <v>50</v>
      </c>
      <c r="K172" s="235"/>
    </row>
    <row r="173" spans="2:11" customFormat="1" ht="15" customHeight="1">
      <c r="B173" s="214"/>
      <c r="C173" s="191" t="s">
        <v>598</v>
      </c>
      <c r="D173" s="191"/>
      <c r="E173" s="191"/>
      <c r="F173" s="212" t="s">
        <v>590</v>
      </c>
      <c r="G173" s="191"/>
      <c r="H173" s="191" t="s">
        <v>657</v>
      </c>
      <c r="I173" s="191" t="s">
        <v>600</v>
      </c>
      <c r="J173" s="191"/>
      <c r="K173" s="235"/>
    </row>
    <row r="174" spans="2:11" customFormat="1" ht="15" customHeight="1">
      <c r="B174" s="214"/>
      <c r="C174" s="191" t="s">
        <v>609</v>
      </c>
      <c r="D174" s="191"/>
      <c r="E174" s="191"/>
      <c r="F174" s="212" t="s">
        <v>596</v>
      </c>
      <c r="G174" s="191"/>
      <c r="H174" s="191" t="s">
        <v>657</v>
      </c>
      <c r="I174" s="191" t="s">
        <v>592</v>
      </c>
      <c r="J174" s="191">
        <v>50</v>
      </c>
      <c r="K174" s="235"/>
    </row>
    <row r="175" spans="2:11" customFormat="1" ht="15" customHeight="1">
      <c r="B175" s="214"/>
      <c r="C175" s="191" t="s">
        <v>617</v>
      </c>
      <c r="D175" s="191"/>
      <c r="E175" s="191"/>
      <c r="F175" s="212" t="s">
        <v>596</v>
      </c>
      <c r="G175" s="191"/>
      <c r="H175" s="191" t="s">
        <v>657</v>
      </c>
      <c r="I175" s="191" t="s">
        <v>592</v>
      </c>
      <c r="J175" s="191">
        <v>50</v>
      </c>
      <c r="K175" s="235"/>
    </row>
    <row r="176" spans="2:11" customFormat="1" ht="15" customHeight="1">
      <c r="B176" s="214"/>
      <c r="C176" s="191" t="s">
        <v>615</v>
      </c>
      <c r="D176" s="191"/>
      <c r="E176" s="191"/>
      <c r="F176" s="212" t="s">
        <v>596</v>
      </c>
      <c r="G176" s="191"/>
      <c r="H176" s="191" t="s">
        <v>657</v>
      </c>
      <c r="I176" s="191" t="s">
        <v>592</v>
      </c>
      <c r="J176" s="191">
        <v>50</v>
      </c>
      <c r="K176" s="235"/>
    </row>
    <row r="177" spans="2:11" customFormat="1" ht="15" customHeight="1">
      <c r="B177" s="214"/>
      <c r="C177" s="191" t="s">
        <v>111</v>
      </c>
      <c r="D177" s="191"/>
      <c r="E177" s="191"/>
      <c r="F177" s="212" t="s">
        <v>590</v>
      </c>
      <c r="G177" s="191"/>
      <c r="H177" s="191" t="s">
        <v>658</v>
      </c>
      <c r="I177" s="191" t="s">
        <v>659</v>
      </c>
      <c r="J177" s="191"/>
      <c r="K177" s="235"/>
    </row>
    <row r="178" spans="2:11" customFormat="1" ht="15" customHeight="1">
      <c r="B178" s="214"/>
      <c r="C178" s="191" t="s">
        <v>60</v>
      </c>
      <c r="D178" s="191"/>
      <c r="E178" s="191"/>
      <c r="F178" s="212" t="s">
        <v>590</v>
      </c>
      <c r="G178" s="191"/>
      <c r="H178" s="191" t="s">
        <v>660</v>
      </c>
      <c r="I178" s="191" t="s">
        <v>661</v>
      </c>
      <c r="J178" s="191">
        <v>1</v>
      </c>
      <c r="K178" s="235"/>
    </row>
    <row r="179" spans="2:11" customFormat="1" ht="15" customHeight="1">
      <c r="B179" s="214"/>
      <c r="C179" s="191" t="s">
        <v>56</v>
      </c>
      <c r="D179" s="191"/>
      <c r="E179" s="191"/>
      <c r="F179" s="212" t="s">
        <v>590</v>
      </c>
      <c r="G179" s="191"/>
      <c r="H179" s="191" t="s">
        <v>662</v>
      </c>
      <c r="I179" s="191" t="s">
        <v>592</v>
      </c>
      <c r="J179" s="191">
        <v>20</v>
      </c>
      <c r="K179" s="235"/>
    </row>
    <row r="180" spans="2:11" customFormat="1" ht="15" customHeight="1">
      <c r="B180" s="214"/>
      <c r="C180" s="191" t="s">
        <v>57</v>
      </c>
      <c r="D180" s="191"/>
      <c r="E180" s="191"/>
      <c r="F180" s="212" t="s">
        <v>590</v>
      </c>
      <c r="G180" s="191"/>
      <c r="H180" s="191" t="s">
        <v>663</v>
      </c>
      <c r="I180" s="191" t="s">
        <v>592</v>
      </c>
      <c r="J180" s="191">
        <v>255</v>
      </c>
      <c r="K180" s="235"/>
    </row>
    <row r="181" spans="2:11" customFormat="1" ht="15" customHeight="1">
      <c r="B181" s="214"/>
      <c r="C181" s="191" t="s">
        <v>112</v>
      </c>
      <c r="D181" s="191"/>
      <c r="E181" s="191"/>
      <c r="F181" s="212" t="s">
        <v>590</v>
      </c>
      <c r="G181" s="191"/>
      <c r="H181" s="191" t="s">
        <v>554</v>
      </c>
      <c r="I181" s="191" t="s">
        <v>592</v>
      </c>
      <c r="J181" s="191">
        <v>10</v>
      </c>
      <c r="K181" s="235"/>
    </row>
    <row r="182" spans="2:11" customFormat="1" ht="15" customHeight="1">
      <c r="B182" s="214"/>
      <c r="C182" s="191" t="s">
        <v>113</v>
      </c>
      <c r="D182" s="191"/>
      <c r="E182" s="191"/>
      <c r="F182" s="212" t="s">
        <v>590</v>
      </c>
      <c r="G182" s="191"/>
      <c r="H182" s="191" t="s">
        <v>664</v>
      </c>
      <c r="I182" s="191" t="s">
        <v>625</v>
      </c>
      <c r="J182" s="191"/>
      <c r="K182" s="235"/>
    </row>
    <row r="183" spans="2:11" customFormat="1" ht="15" customHeight="1">
      <c r="B183" s="214"/>
      <c r="C183" s="191" t="s">
        <v>665</v>
      </c>
      <c r="D183" s="191"/>
      <c r="E183" s="191"/>
      <c r="F183" s="212" t="s">
        <v>590</v>
      </c>
      <c r="G183" s="191"/>
      <c r="H183" s="191" t="s">
        <v>666</v>
      </c>
      <c r="I183" s="191" t="s">
        <v>625</v>
      </c>
      <c r="J183" s="191"/>
      <c r="K183" s="235"/>
    </row>
    <row r="184" spans="2:11" customFormat="1" ht="15" customHeight="1">
      <c r="B184" s="214"/>
      <c r="C184" s="191" t="s">
        <v>654</v>
      </c>
      <c r="D184" s="191"/>
      <c r="E184" s="191"/>
      <c r="F184" s="212" t="s">
        <v>590</v>
      </c>
      <c r="G184" s="191"/>
      <c r="H184" s="191" t="s">
        <v>667</v>
      </c>
      <c r="I184" s="191" t="s">
        <v>625</v>
      </c>
      <c r="J184" s="191"/>
      <c r="K184" s="235"/>
    </row>
    <row r="185" spans="2:11" customFormat="1" ht="15" customHeight="1">
      <c r="B185" s="214"/>
      <c r="C185" s="191" t="s">
        <v>115</v>
      </c>
      <c r="D185" s="191"/>
      <c r="E185" s="191"/>
      <c r="F185" s="212" t="s">
        <v>596</v>
      </c>
      <c r="G185" s="191"/>
      <c r="H185" s="191" t="s">
        <v>668</v>
      </c>
      <c r="I185" s="191" t="s">
        <v>592</v>
      </c>
      <c r="J185" s="191">
        <v>50</v>
      </c>
      <c r="K185" s="235"/>
    </row>
    <row r="186" spans="2:11" customFormat="1" ht="15" customHeight="1">
      <c r="B186" s="214"/>
      <c r="C186" s="191" t="s">
        <v>669</v>
      </c>
      <c r="D186" s="191"/>
      <c r="E186" s="191"/>
      <c r="F186" s="212" t="s">
        <v>596</v>
      </c>
      <c r="G186" s="191"/>
      <c r="H186" s="191" t="s">
        <v>670</v>
      </c>
      <c r="I186" s="191" t="s">
        <v>671</v>
      </c>
      <c r="J186" s="191"/>
      <c r="K186" s="235"/>
    </row>
    <row r="187" spans="2:11" customFormat="1" ht="15" customHeight="1">
      <c r="B187" s="214"/>
      <c r="C187" s="191" t="s">
        <v>672</v>
      </c>
      <c r="D187" s="191"/>
      <c r="E187" s="191"/>
      <c r="F187" s="212" t="s">
        <v>596</v>
      </c>
      <c r="G187" s="191"/>
      <c r="H187" s="191" t="s">
        <v>673</v>
      </c>
      <c r="I187" s="191" t="s">
        <v>671</v>
      </c>
      <c r="J187" s="191"/>
      <c r="K187" s="235"/>
    </row>
    <row r="188" spans="2:11" customFormat="1" ht="15" customHeight="1">
      <c r="B188" s="214"/>
      <c r="C188" s="191" t="s">
        <v>674</v>
      </c>
      <c r="D188" s="191"/>
      <c r="E188" s="191"/>
      <c r="F188" s="212" t="s">
        <v>596</v>
      </c>
      <c r="G188" s="191"/>
      <c r="H188" s="191" t="s">
        <v>675</v>
      </c>
      <c r="I188" s="191" t="s">
        <v>671</v>
      </c>
      <c r="J188" s="191"/>
      <c r="K188" s="235"/>
    </row>
    <row r="189" spans="2:11" customFormat="1" ht="15" customHeight="1">
      <c r="B189" s="214"/>
      <c r="C189" s="248" t="s">
        <v>676</v>
      </c>
      <c r="D189" s="191"/>
      <c r="E189" s="191"/>
      <c r="F189" s="212" t="s">
        <v>596</v>
      </c>
      <c r="G189" s="191"/>
      <c r="H189" s="191" t="s">
        <v>677</v>
      </c>
      <c r="I189" s="191" t="s">
        <v>678</v>
      </c>
      <c r="J189" s="249" t="s">
        <v>679</v>
      </c>
      <c r="K189" s="235"/>
    </row>
    <row r="190" spans="2:11" customFormat="1" ht="15" customHeight="1">
      <c r="B190" s="250"/>
      <c r="C190" s="251" t="s">
        <v>680</v>
      </c>
      <c r="D190" s="252"/>
      <c r="E190" s="252"/>
      <c r="F190" s="253" t="s">
        <v>596</v>
      </c>
      <c r="G190" s="252"/>
      <c r="H190" s="252" t="s">
        <v>681</v>
      </c>
      <c r="I190" s="252" t="s">
        <v>678</v>
      </c>
      <c r="J190" s="254" t="s">
        <v>679</v>
      </c>
      <c r="K190" s="255"/>
    </row>
    <row r="191" spans="2:11" customFormat="1" ht="15" customHeight="1">
      <c r="B191" s="214"/>
      <c r="C191" s="248" t="s">
        <v>45</v>
      </c>
      <c r="D191" s="191"/>
      <c r="E191" s="191"/>
      <c r="F191" s="212" t="s">
        <v>590</v>
      </c>
      <c r="G191" s="191"/>
      <c r="H191" s="188" t="s">
        <v>682</v>
      </c>
      <c r="I191" s="191" t="s">
        <v>683</v>
      </c>
      <c r="J191" s="191"/>
      <c r="K191" s="235"/>
    </row>
    <row r="192" spans="2:11" customFormat="1" ht="15" customHeight="1">
      <c r="B192" s="214"/>
      <c r="C192" s="248" t="s">
        <v>684</v>
      </c>
      <c r="D192" s="191"/>
      <c r="E192" s="191"/>
      <c r="F192" s="212" t="s">
        <v>590</v>
      </c>
      <c r="G192" s="191"/>
      <c r="H192" s="191" t="s">
        <v>685</v>
      </c>
      <c r="I192" s="191" t="s">
        <v>625</v>
      </c>
      <c r="J192" s="191"/>
      <c r="K192" s="235"/>
    </row>
    <row r="193" spans="2:11" customFormat="1" ht="15" customHeight="1">
      <c r="B193" s="214"/>
      <c r="C193" s="248" t="s">
        <v>686</v>
      </c>
      <c r="D193" s="191"/>
      <c r="E193" s="191"/>
      <c r="F193" s="212" t="s">
        <v>590</v>
      </c>
      <c r="G193" s="191"/>
      <c r="H193" s="191" t="s">
        <v>687</v>
      </c>
      <c r="I193" s="191" t="s">
        <v>625</v>
      </c>
      <c r="J193" s="191"/>
      <c r="K193" s="235"/>
    </row>
    <row r="194" spans="2:11" customFormat="1" ht="15" customHeight="1">
      <c r="B194" s="214"/>
      <c r="C194" s="248" t="s">
        <v>688</v>
      </c>
      <c r="D194" s="191"/>
      <c r="E194" s="191"/>
      <c r="F194" s="212" t="s">
        <v>596</v>
      </c>
      <c r="G194" s="191"/>
      <c r="H194" s="191" t="s">
        <v>689</v>
      </c>
      <c r="I194" s="191" t="s">
        <v>625</v>
      </c>
      <c r="J194" s="191"/>
      <c r="K194" s="235"/>
    </row>
    <row r="195" spans="2:11" customFormat="1" ht="15" customHeight="1">
      <c r="B195" s="241"/>
      <c r="C195" s="256"/>
      <c r="D195" s="221"/>
      <c r="E195" s="221"/>
      <c r="F195" s="221"/>
      <c r="G195" s="221"/>
      <c r="H195" s="221"/>
      <c r="I195" s="221"/>
      <c r="J195" s="221"/>
      <c r="K195" s="242"/>
    </row>
    <row r="196" spans="2:11" customFormat="1" ht="18.75" customHeight="1">
      <c r="B196" s="223"/>
      <c r="C196" s="233"/>
      <c r="D196" s="233"/>
      <c r="E196" s="233"/>
      <c r="F196" s="243"/>
      <c r="G196" s="233"/>
      <c r="H196" s="233"/>
      <c r="I196" s="233"/>
      <c r="J196" s="233"/>
      <c r="K196" s="223"/>
    </row>
    <row r="197" spans="2:11" customFormat="1" ht="18.75" customHeight="1">
      <c r="B197" s="223"/>
      <c r="C197" s="233"/>
      <c r="D197" s="233"/>
      <c r="E197" s="233"/>
      <c r="F197" s="243"/>
      <c r="G197" s="233"/>
      <c r="H197" s="233"/>
      <c r="I197" s="233"/>
      <c r="J197" s="233"/>
      <c r="K197" s="223"/>
    </row>
    <row r="198" spans="2:11" customFormat="1" ht="18.75" customHeight="1">
      <c r="B198" s="198"/>
      <c r="C198" s="198"/>
      <c r="D198" s="198"/>
      <c r="E198" s="198"/>
      <c r="F198" s="198"/>
      <c r="G198" s="198"/>
      <c r="H198" s="198"/>
      <c r="I198" s="198"/>
      <c r="J198" s="198"/>
      <c r="K198" s="198"/>
    </row>
    <row r="199" spans="2:11" customFormat="1" ht="13.5">
      <c r="B199" s="180"/>
      <c r="C199" s="181"/>
      <c r="D199" s="181"/>
      <c r="E199" s="181"/>
      <c r="F199" s="181"/>
      <c r="G199" s="181"/>
      <c r="H199" s="181"/>
      <c r="I199" s="181"/>
      <c r="J199" s="181"/>
      <c r="K199" s="182"/>
    </row>
    <row r="200" spans="2:11" customFormat="1" ht="21">
      <c r="B200" s="183"/>
      <c r="C200" s="307" t="s">
        <v>690</v>
      </c>
      <c r="D200" s="307"/>
      <c r="E200" s="307"/>
      <c r="F200" s="307"/>
      <c r="G200" s="307"/>
      <c r="H200" s="307"/>
      <c r="I200" s="307"/>
      <c r="J200" s="307"/>
      <c r="K200" s="184"/>
    </row>
    <row r="201" spans="2:11" customFormat="1" ht="25.5" customHeight="1">
      <c r="B201" s="183"/>
      <c r="C201" s="257" t="s">
        <v>691</v>
      </c>
      <c r="D201" s="257"/>
      <c r="E201" s="257"/>
      <c r="F201" s="257" t="s">
        <v>692</v>
      </c>
      <c r="G201" s="258"/>
      <c r="H201" s="310" t="s">
        <v>693</v>
      </c>
      <c r="I201" s="310"/>
      <c r="J201" s="310"/>
      <c r="K201" s="184"/>
    </row>
    <row r="202" spans="2:11" customFormat="1" ht="5.25" customHeight="1">
      <c r="B202" s="214"/>
      <c r="C202" s="209"/>
      <c r="D202" s="209"/>
      <c r="E202" s="209"/>
      <c r="F202" s="209"/>
      <c r="G202" s="233"/>
      <c r="H202" s="209"/>
      <c r="I202" s="209"/>
      <c r="J202" s="209"/>
      <c r="K202" s="235"/>
    </row>
    <row r="203" spans="2:11" customFormat="1" ht="15" customHeight="1">
      <c r="B203" s="214"/>
      <c r="C203" s="191" t="s">
        <v>683</v>
      </c>
      <c r="D203" s="191"/>
      <c r="E203" s="191"/>
      <c r="F203" s="212" t="s">
        <v>46</v>
      </c>
      <c r="G203" s="191"/>
      <c r="H203" s="311" t="s">
        <v>694</v>
      </c>
      <c r="I203" s="311"/>
      <c r="J203" s="311"/>
      <c r="K203" s="235"/>
    </row>
    <row r="204" spans="2:11" customFormat="1" ht="15" customHeight="1">
      <c r="B204" s="214"/>
      <c r="C204" s="191"/>
      <c r="D204" s="191"/>
      <c r="E204" s="191"/>
      <c r="F204" s="212" t="s">
        <v>47</v>
      </c>
      <c r="G204" s="191"/>
      <c r="H204" s="311" t="s">
        <v>695</v>
      </c>
      <c r="I204" s="311"/>
      <c r="J204" s="311"/>
      <c r="K204" s="235"/>
    </row>
    <row r="205" spans="2:11" customFormat="1" ht="15" customHeight="1">
      <c r="B205" s="214"/>
      <c r="C205" s="191"/>
      <c r="D205" s="191"/>
      <c r="E205" s="191"/>
      <c r="F205" s="212" t="s">
        <v>50</v>
      </c>
      <c r="G205" s="191"/>
      <c r="H205" s="311" t="s">
        <v>696</v>
      </c>
      <c r="I205" s="311"/>
      <c r="J205" s="311"/>
      <c r="K205" s="235"/>
    </row>
    <row r="206" spans="2:11" customFormat="1" ht="15" customHeight="1">
      <c r="B206" s="214"/>
      <c r="C206" s="191"/>
      <c r="D206" s="191"/>
      <c r="E206" s="191"/>
      <c r="F206" s="212" t="s">
        <v>48</v>
      </c>
      <c r="G206" s="191"/>
      <c r="H206" s="311" t="s">
        <v>697</v>
      </c>
      <c r="I206" s="311"/>
      <c r="J206" s="311"/>
      <c r="K206" s="235"/>
    </row>
    <row r="207" spans="2:11" customFormat="1" ht="15" customHeight="1">
      <c r="B207" s="214"/>
      <c r="C207" s="191"/>
      <c r="D207" s="191"/>
      <c r="E207" s="191"/>
      <c r="F207" s="212" t="s">
        <v>49</v>
      </c>
      <c r="G207" s="191"/>
      <c r="H207" s="311" t="s">
        <v>698</v>
      </c>
      <c r="I207" s="311"/>
      <c r="J207" s="311"/>
      <c r="K207" s="235"/>
    </row>
    <row r="208" spans="2:11" customFormat="1" ht="15" customHeight="1">
      <c r="B208" s="214"/>
      <c r="C208" s="191"/>
      <c r="D208" s="191"/>
      <c r="E208" s="191"/>
      <c r="F208" s="212"/>
      <c r="G208" s="191"/>
      <c r="H208" s="191"/>
      <c r="I208" s="191"/>
      <c r="J208" s="191"/>
      <c r="K208" s="235"/>
    </row>
    <row r="209" spans="2:11" customFormat="1" ht="15" customHeight="1">
      <c r="B209" s="214"/>
      <c r="C209" s="191" t="s">
        <v>637</v>
      </c>
      <c r="D209" s="191"/>
      <c r="E209" s="191"/>
      <c r="F209" s="212" t="s">
        <v>82</v>
      </c>
      <c r="G209" s="191"/>
      <c r="H209" s="311" t="s">
        <v>699</v>
      </c>
      <c r="I209" s="311"/>
      <c r="J209" s="311"/>
      <c r="K209" s="235"/>
    </row>
    <row r="210" spans="2:11" customFormat="1" ht="15" customHeight="1">
      <c r="B210" s="214"/>
      <c r="C210" s="191"/>
      <c r="D210" s="191"/>
      <c r="E210" s="191"/>
      <c r="F210" s="212" t="s">
        <v>532</v>
      </c>
      <c r="G210" s="191"/>
      <c r="H210" s="311" t="s">
        <v>533</v>
      </c>
      <c r="I210" s="311"/>
      <c r="J210" s="311"/>
      <c r="K210" s="235"/>
    </row>
    <row r="211" spans="2:11" customFormat="1" ht="15" customHeight="1">
      <c r="B211" s="214"/>
      <c r="C211" s="191"/>
      <c r="D211" s="191"/>
      <c r="E211" s="191"/>
      <c r="F211" s="212" t="s">
        <v>530</v>
      </c>
      <c r="G211" s="191"/>
      <c r="H211" s="311" t="s">
        <v>700</v>
      </c>
      <c r="I211" s="311"/>
      <c r="J211" s="311"/>
      <c r="K211" s="235"/>
    </row>
    <row r="212" spans="2:11" customFormat="1" ht="15" customHeight="1">
      <c r="B212" s="259"/>
      <c r="C212" s="191"/>
      <c r="D212" s="191"/>
      <c r="E212" s="191"/>
      <c r="F212" s="212" t="s">
        <v>534</v>
      </c>
      <c r="G212" s="248"/>
      <c r="H212" s="312" t="s">
        <v>535</v>
      </c>
      <c r="I212" s="312"/>
      <c r="J212" s="312"/>
      <c r="K212" s="260"/>
    </row>
    <row r="213" spans="2:11" customFormat="1" ht="15" customHeight="1">
      <c r="B213" s="259"/>
      <c r="C213" s="191"/>
      <c r="D213" s="191"/>
      <c r="E213" s="191"/>
      <c r="F213" s="212" t="s">
        <v>536</v>
      </c>
      <c r="G213" s="248"/>
      <c r="H213" s="312" t="s">
        <v>701</v>
      </c>
      <c r="I213" s="312"/>
      <c r="J213" s="312"/>
      <c r="K213" s="260"/>
    </row>
    <row r="214" spans="2:11" customFormat="1" ht="15" customHeight="1">
      <c r="B214" s="259"/>
      <c r="C214" s="191"/>
      <c r="D214" s="191"/>
      <c r="E214" s="191"/>
      <c r="F214" s="212"/>
      <c r="G214" s="248"/>
      <c r="H214" s="239"/>
      <c r="I214" s="239"/>
      <c r="J214" s="239"/>
      <c r="K214" s="260"/>
    </row>
    <row r="215" spans="2:11" customFormat="1" ht="15" customHeight="1">
      <c r="B215" s="259"/>
      <c r="C215" s="191" t="s">
        <v>661</v>
      </c>
      <c r="D215" s="191"/>
      <c r="E215" s="191"/>
      <c r="F215" s="212">
        <v>1</v>
      </c>
      <c r="G215" s="248"/>
      <c r="H215" s="312" t="s">
        <v>702</v>
      </c>
      <c r="I215" s="312"/>
      <c r="J215" s="312"/>
      <c r="K215" s="260"/>
    </row>
    <row r="216" spans="2:11" customFormat="1" ht="15" customHeight="1">
      <c r="B216" s="259"/>
      <c r="C216" s="191"/>
      <c r="D216" s="191"/>
      <c r="E216" s="191"/>
      <c r="F216" s="212">
        <v>2</v>
      </c>
      <c r="G216" s="248"/>
      <c r="H216" s="312" t="s">
        <v>703</v>
      </c>
      <c r="I216" s="312"/>
      <c r="J216" s="312"/>
      <c r="K216" s="260"/>
    </row>
    <row r="217" spans="2:11" customFormat="1" ht="15" customHeight="1">
      <c r="B217" s="259"/>
      <c r="C217" s="191"/>
      <c r="D217" s="191"/>
      <c r="E217" s="191"/>
      <c r="F217" s="212">
        <v>3</v>
      </c>
      <c r="G217" s="248"/>
      <c r="H217" s="312" t="s">
        <v>704</v>
      </c>
      <c r="I217" s="312"/>
      <c r="J217" s="312"/>
      <c r="K217" s="260"/>
    </row>
    <row r="218" spans="2:11" customFormat="1" ht="15" customHeight="1">
      <c r="B218" s="259"/>
      <c r="C218" s="191"/>
      <c r="D218" s="191"/>
      <c r="E218" s="191"/>
      <c r="F218" s="212">
        <v>4</v>
      </c>
      <c r="G218" s="248"/>
      <c r="H218" s="312" t="s">
        <v>705</v>
      </c>
      <c r="I218" s="312"/>
      <c r="J218" s="312"/>
      <c r="K218" s="260"/>
    </row>
    <row r="219" spans="2:11" customFormat="1" ht="12.75" customHeight="1">
      <c r="B219" s="261"/>
      <c r="C219" s="262"/>
      <c r="D219" s="262"/>
      <c r="E219" s="262"/>
      <c r="F219" s="262"/>
      <c r="G219" s="262"/>
      <c r="H219" s="262"/>
      <c r="I219" s="262"/>
      <c r="J219" s="262"/>
      <c r="K219" s="263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240307.14.1 - rekostrukce...</vt:lpstr>
      <vt:lpstr>240307.14.2 - rekostrukce...</vt:lpstr>
      <vt:lpstr>Pokyny pro vyplnění</vt:lpstr>
      <vt:lpstr>'240307.14.1 - rekostrukce...'!Názvy_tisku</vt:lpstr>
      <vt:lpstr>'240307.14.2 - rekostrukce...'!Názvy_tisku</vt:lpstr>
      <vt:lpstr>'Rekapitulace stavby'!Názvy_tisku</vt:lpstr>
      <vt:lpstr>'240307.14.1 - rekostrukce...'!Oblast_tisku</vt:lpstr>
      <vt:lpstr>'240307.14.2 - rekostrukce...'!Oblast_tisku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Kodýtek</dc:creator>
  <cp:lastModifiedBy>Stuchlová Kateřina</cp:lastModifiedBy>
  <dcterms:created xsi:type="dcterms:W3CDTF">2025-05-14T07:53:34Z</dcterms:created>
  <dcterms:modified xsi:type="dcterms:W3CDTF">2025-05-14T13:52:12Z</dcterms:modified>
</cp:coreProperties>
</file>