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630" yWindow="525" windowWidth="22695" windowHeight="11445" firstSheet="7" activeTab="12"/>
  </bookViews>
  <sheets>
    <sheet name="Rekapitulace stavby" sheetId="1" r:id="rId1"/>
    <sheet name="AP - Atypické prvky" sheetId="14" r:id="rId2"/>
    <sheet name="F - Filmové prvky" sheetId="15" r:id="rId3"/>
    <sheet name="M - Audiovizuální a multi..." sheetId="16" r:id="rId4"/>
    <sheet name="P - Interiérové vybavení" sheetId="17" r:id="rId5"/>
    <sheet name="AP - Atypické prvky_01" sheetId="18" r:id="rId6"/>
    <sheet name="D1 - Prvky z depozitáře- ..." sheetId="19" r:id="rId7"/>
    <sheet name="D2 - Prvky z depozitáře- ..." sheetId="20" r:id="rId8"/>
    <sheet name="F - Filmové prvky_01" sheetId="21" r:id="rId9"/>
    <sheet name="G - Grafika" sheetId="22" r:id="rId10"/>
    <sheet name="I - Instalační prvky" sheetId="23" r:id="rId11"/>
    <sheet name="K - Ostatní prvky" sheetId="24" r:id="rId12"/>
    <sheet name="M - Audiovizuální a multi..._01" sheetId="25" r:id="rId13"/>
    <sheet name="P - Interiérové vybavení_01" sheetId="26" r:id="rId14"/>
    <sheet name="R - Dobové prvky" sheetId="27" r:id="rId15"/>
    <sheet name="V - Interiérové vybavení" sheetId="28" r:id="rId16"/>
  </sheets>
  <definedNames>
    <definedName name="_xlnm._FilterDatabase" localSheetId="1" hidden="1">'AP - Atypické prvky'!$C$86:$K$97</definedName>
    <definedName name="_xlnm._FilterDatabase" localSheetId="5" hidden="1">'AP - Atypické prvky_01'!$C$86:$K$101</definedName>
    <definedName name="_xlnm._FilterDatabase" localSheetId="6" hidden="1">'D1 - Prvky z depozitáře- ...'!$C$86:$K$112</definedName>
    <definedName name="_xlnm._FilterDatabase" localSheetId="7" hidden="1">'D2 - Prvky z depozitáře- ...'!$C$86:$K$111</definedName>
    <definedName name="_xlnm._FilterDatabase" localSheetId="2" hidden="1">'F - Filmové prvky'!$C$86:$K$91</definedName>
    <definedName name="_xlnm._FilterDatabase" localSheetId="8" hidden="1">'F - Filmové prvky_01'!$C$86:$K$95</definedName>
    <definedName name="_xlnm._FilterDatabase" localSheetId="9" hidden="1">'G - Grafika'!$C$86:$K$95</definedName>
    <definedName name="_xlnm._FilterDatabase" localSheetId="10" hidden="1">'I - Instalační prvky'!$C$86:$K$119</definedName>
    <definedName name="_xlnm._FilterDatabase" localSheetId="11" hidden="1">'K - Ostatní prvky'!$C$86:$K$93</definedName>
    <definedName name="_xlnm._FilterDatabase" localSheetId="3" hidden="1">'M - Audiovizuální a multi...'!$C$86:$K$91</definedName>
    <definedName name="_xlnm._FilterDatabase" localSheetId="12" hidden="1">'M - Audiovizuální a multi..._01'!$C$86:$K$93</definedName>
    <definedName name="_xlnm._FilterDatabase" localSheetId="4" hidden="1">'P - Interiérové vybavení'!$C$86:$K$103</definedName>
    <definedName name="_xlnm._FilterDatabase" localSheetId="13" hidden="1">'P - Interiérové vybavení_01'!$C$86:$K$107</definedName>
    <definedName name="_xlnm._FilterDatabase" localSheetId="14" hidden="1">'R - Dobové prvky'!$C$86:$K$117</definedName>
    <definedName name="_xlnm._FilterDatabase" localSheetId="15" hidden="1">'V - Interiérové vybavení'!$C$86:$K$91</definedName>
    <definedName name="_xlnm.Print_Area" localSheetId="1">'AP - Atypické prvky'!$C$4:$J$41,'AP - Atypické prvky'!$C$47:$J$66,'AP - Atypické prvky'!$C$72:$K$97</definedName>
    <definedName name="_xlnm.Print_Area" localSheetId="5">'AP - Atypické prvky_01'!$C$4:$J$41,'AP - Atypické prvky_01'!$C$47:$J$66,'AP - Atypické prvky_01'!$C$72:$K$101</definedName>
    <definedName name="_xlnm.Print_Area" localSheetId="6">'D1 - Prvky z depozitáře- ...'!$C$4:$J$41,'D1 - Prvky z depozitáře- ...'!$C$47:$J$66,'D1 - Prvky z depozitáře- ...'!$C$72:$K$112</definedName>
    <definedName name="_xlnm.Print_Area" localSheetId="7">'D2 - Prvky z depozitáře- ...'!$C$4:$J$41,'D2 - Prvky z depozitáře- ...'!$C$47:$J$66,'D2 - Prvky z depozitáře- ...'!$C$72:$K$111</definedName>
    <definedName name="_xlnm.Print_Area" localSheetId="2">'F - Filmové prvky'!$C$4:$J$41,'F - Filmové prvky'!$C$47:$J$66,'F - Filmové prvky'!$C$72:$K$91</definedName>
    <definedName name="_xlnm.Print_Area" localSheetId="8">'F - Filmové prvky_01'!$C$4:$J$41,'F - Filmové prvky_01'!$C$47:$J$66,'F - Filmové prvky_01'!$C$72:$K$95</definedName>
    <definedName name="_xlnm.Print_Area" localSheetId="9">'G - Grafika'!$C$4:$J$41,'G - Grafika'!$C$47:$J$66,'G - Grafika'!$C$72:$K$95</definedName>
    <definedName name="_xlnm.Print_Area" localSheetId="10">'I - Instalační prvky'!$C$4:$J$41,'I - Instalační prvky'!$C$47:$J$66,'I - Instalační prvky'!$C$72:$K$119</definedName>
    <definedName name="_xlnm.Print_Area" localSheetId="11">'K - Ostatní prvky'!$C$4:$J$41,'K - Ostatní prvky'!$C$47:$J$66,'K - Ostatní prvky'!$C$72:$K$93</definedName>
    <definedName name="_xlnm.Print_Area" localSheetId="3">'M - Audiovizuální a multi...'!$C$4:$J$41,'M - Audiovizuální a multi...'!$C$47:$J$66,'M - Audiovizuální a multi...'!$C$72:$K$91</definedName>
    <definedName name="_xlnm.Print_Area" localSheetId="12">'M - Audiovizuální a multi..._01'!$C$4:$J$41,'M - Audiovizuální a multi..._01'!$C$47:$J$66,'M - Audiovizuální a multi..._01'!$C$72:$K$93</definedName>
    <definedName name="_xlnm.Print_Area" localSheetId="4">'P - Interiérové vybavení'!$C$4:$J$41,'P - Interiérové vybavení'!$C$47:$J$66,'P - Interiérové vybavení'!$C$72:$K$103</definedName>
    <definedName name="_xlnm.Print_Area" localSheetId="13">'P - Interiérové vybavení_01'!$C$4:$J$41,'P - Interiérové vybavení_01'!$C$47:$J$66,'P - Interiérové vybavení_01'!$C$72:$K$107</definedName>
    <definedName name="_xlnm.Print_Area" localSheetId="14">'R - Dobové prvky'!$C$4:$J$41,'R - Dobové prvky'!$C$47:$J$66,'R - Dobové prvky'!$C$72:$K$117</definedName>
    <definedName name="_xlnm.Print_Area" localSheetId="0">'Rekapitulace stavby'!$D$4:$AO$36,'Rekapitulace stavby'!$C$42:$AQ$72</definedName>
    <definedName name="_xlnm.Print_Area" localSheetId="15">'V - Interiérové vybavení'!$C$4:$J$41,'V - Interiérové vybavení'!$C$47:$J$66,'V - Interiérové vybavení'!$C$72:$K$91</definedName>
    <definedName name="_xlnm.Print_Titles" localSheetId="0">'Rekapitulace stavby'!$52:$52</definedName>
    <definedName name="_xlnm.Print_Titles" localSheetId="1">'AP - Atypické prvky'!$86:$86</definedName>
    <definedName name="_xlnm.Print_Titles" localSheetId="2">'F - Filmové prvky'!$86:$86</definedName>
    <definedName name="_xlnm.Print_Titles" localSheetId="3">'M - Audiovizuální a multi...'!$86:$86</definedName>
    <definedName name="_xlnm.Print_Titles" localSheetId="4">'P - Interiérové vybavení'!$86:$86</definedName>
    <definedName name="_xlnm.Print_Titles" localSheetId="5">'AP - Atypické prvky_01'!$86:$86</definedName>
    <definedName name="_xlnm.Print_Titles" localSheetId="6">'D1 - Prvky z depozitáře- ...'!$86:$86</definedName>
    <definedName name="_xlnm.Print_Titles" localSheetId="7">'D2 - Prvky z depozitáře- ...'!$86:$86</definedName>
    <definedName name="_xlnm.Print_Titles" localSheetId="8">'F - Filmové prvky_01'!$86:$86</definedName>
    <definedName name="_xlnm.Print_Titles" localSheetId="9">'G - Grafika'!$86:$86</definedName>
    <definedName name="_xlnm.Print_Titles" localSheetId="10">'I - Instalační prvky'!$86:$86</definedName>
    <definedName name="_xlnm.Print_Titles" localSheetId="11">'K - Ostatní prvky'!$86:$86</definedName>
    <definedName name="_xlnm.Print_Titles" localSheetId="12">'M - Audiovizuální a multi..._01'!$86:$86</definedName>
    <definedName name="_xlnm.Print_Titles" localSheetId="13">'P - Interiérové vybavení_01'!$86:$86</definedName>
    <definedName name="_xlnm.Print_Titles" localSheetId="14">'R - Dobové prvky'!$86:$86</definedName>
    <definedName name="_xlnm.Print_Titles" localSheetId="15">'V - Interiérové vybavení'!$86:$86</definedName>
  </definedNames>
  <calcPr calcId="145621"/>
</workbook>
</file>

<file path=xl/sharedStrings.xml><?xml version="1.0" encoding="utf-8"?>
<sst xmlns="http://schemas.openxmlformats.org/spreadsheetml/2006/main" count="3836" uniqueCount="503">
  <si>
    <t>Export Komplet</t>
  </si>
  <si>
    <t/>
  </si>
  <si>
    <t>2.0</t>
  </si>
  <si>
    <t>False</t>
  </si>
  <si>
    <t>{6ae82726-cafc-44b1-a749-4803aea30792}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</si>
  <si>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</si>
  <si>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</si>
  <si>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</si>
  <si>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</si>
  <si>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</si>
  <si>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</si>
  <si>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</si>
  <si>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</si>
  <si>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256</t>
  </si>
  <si>
    <t>Stavba:</t>
  </si>
  <si>
    <t>Stavební úpravy Jízdárny - 1PP, Tachov - Světce</t>
  </si>
  <si>
    <t>0,1</t>
  </si>
  <si>
    <t>KSO:</t>
  </si>
  <si>
    <t>CC-CZ:</t>
  </si>
  <si>
    <t>1</t>
  </si>
  <si>
    <t>Místo:</t>
  </si>
  <si>
    <t>Tachov</t>
  </si>
  <si>
    <t>Datum:</t>
  </si>
  <si>
    <t>6. 7. 2018</t>
  </si>
  <si>
    <t>10</t>
  </si>
  <si>
    <t>100</t>
  </si>
  <si>
    <t>Zadavatel:</t>
  </si>
  <si>
    <t>IČ:</t>
  </si>
  <si>
    <t>Město Tachov</t>
  </si>
  <si>
    <t>DIČ:</t>
  </si>
  <si>
    <t>Uchazeč:</t>
  </si>
  <si>
    <t xml:space="preserve"> </t>
  </si>
  <si>
    <t>Projektant:</t>
  </si>
  <si>
    <t>Ateliér Soukup Opl Švehla s.r.o.</t>
  </si>
  <si>
    <t>True</t>
  </si>
  <si>
    <t>Zpracovatel:</t>
  </si>
  <si>
    <t>Tomáš Chlumecký</t>
  </si>
  <si>
    <t>Poznámka:</t>
  </si>
  <si>
    <t>Přesný postup provádění a přesná specifikace konstrukcí a prací je uvedena v projektové dokumentaci. 
Materiály a zařízení uvedené v PD jsou pouze směrné dle nutných standardů. Materiály a výrobky je možné zaměnit při zachování shodných parametrů a funkce doložených technickými listy.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</si>
  <si>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</si>
  <si>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</si>
  <si>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</si>
  <si>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</si>
  <si>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</si>
  <si>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</si>
  <si>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</si>
  <si>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</si>
  <si>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</si>
  <si>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</si>
  <si>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</si>
  <si>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</si>
  <si>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</si>
  <si>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</si>
  <si>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</si>
  <si>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</si>
  <si>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</si>
  <si>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</si>
  <si>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</si>
  <si>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</si>
  <si>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</si>
  <si>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</si>
  <si>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</si>
  <si>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</si>
  <si>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</si>
  <si>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</si>
  <si>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</si>
  <si>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</si>
  <si>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</si>
  <si>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</si>
  <si>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</si>
  <si>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</si>
  <si>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</si>
  <si>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</si>
  <si>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</si>
  <si>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</si>
  <si>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</si>
  <si>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</si>
  <si>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</si>
  <si>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2</t>
  </si>
  <si>
    <t>STA</t>
  </si>
  <si>
    <t>Soupis</t>
  </si>
  <si>
    <t>D.5.1</t>
  </si>
  <si>
    <t>Mobililář - pokladna</t>
  </si>
  <si>
    <t>{3c212a95-1cf8-4735-9066-a4a178be2986}</t>
  </si>
  <si>
    <t>AP</t>
  </si>
  <si>
    <t>Atypické prvky</t>
  </si>
  <si>
    <t>{6a62b310-7a35-41bf-9077-1bf1d5ae4f73}</t>
  </si>
  <si>
    <t>F</t>
  </si>
  <si>
    <t>Filmové prvky</t>
  </si>
  <si>
    <t>{4c0bad19-379e-4316-b677-20d478d49c41}</t>
  </si>
  <si>
    <t>M</t>
  </si>
  <si>
    <t>Audiovizuální a multimediální prvky</t>
  </si>
  <si>
    <t>{a8ae77ad-738b-4372-9d9e-6d8792796806}</t>
  </si>
  <si>
    <t>P</t>
  </si>
  <si>
    <t>Interiérové vybavení</t>
  </si>
  <si>
    <t>{ee9a450b-6fa7-4777-9b2a-b0374ed8d4d8}</t>
  </si>
  <si>
    <t>D.5.2</t>
  </si>
  <si>
    <t>Mobililář - kovářství</t>
  </si>
  <si>
    <t>{09d89e7d-0b9d-4503-bfb8-ec7c508f83b8}</t>
  </si>
  <si>
    <t>{7713e6fd-e8f6-41e7-ba18-f1575248e8e6}</t>
  </si>
  <si>
    <t>D1</t>
  </si>
  <si>
    <t>Prvky z depozitáře- úpravy prvků</t>
  </si>
  <si>
    <t>{aa13650a-cbe1-4193-af79-dff8e932cd81}</t>
  </si>
  <si>
    <t>D2</t>
  </si>
  <si>
    <t>Prvky z depozitáře- doprava a instalace prvků</t>
  </si>
  <si>
    <t>{1d1f850a-0c2d-4c23-965b-0bfa74b9b230}</t>
  </si>
  <si>
    <t>{e8659449-a36e-4b99-9e8e-38c0883cec1e}</t>
  </si>
  <si>
    <t>G</t>
  </si>
  <si>
    <t>Grafika</t>
  </si>
  <si>
    <t>{41c596b3-e8a9-4abe-be39-edfe9bd2a069}</t>
  </si>
  <si>
    <t>I</t>
  </si>
  <si>
    <t>Instalační prvky</t>
  </si>
  <si>
    <t>{bfdb459c-4577-47ca-ab21-a406b70b38fc}</t>
  </si>
  <si>
    <t>K</t>
  </si>
  <si>
    <t>Ostatní prvky</t>
  </si>
  <si>
    <t>{c93513ce-2e9e-4868-9bbd-a58283c1c3d7}</t>
  </si>
  <si>
    <t>{0e1c35bd-5192-4453-a9f9-32b97e75f6a7}</t>
  </si>
  <si>
    <t>{94644ff6-022a-420d-8c5c-9ce8d78c5561}</t>
  </si>
  <si>
    <t>R</t>
  </si>
  <si>
    <t>Dobové prvky</t>
  </si>
  <si>
    <t>{9d6d9ff9-7110-4d4d-ae03-212850a98a31}</t>
  </si>
  <si>
    <t>V</t>
  </si>
  <si>
    <t>{d5325bf7-17cb-4521-928f-e1c721d0c1f2}</t>
  </si>
  <si>
    <t>KRYCÍ LIST SOUPISU PRACÍ</t>
  </si>
  <si>
    <t>Objekt:</t>
  </si>
  <si>
    <t>REKAPITULACE ČLENĚNÍ SOUPISU PRACÍ</t>
  </si>
  <si>
    <t>Kód dílu - Popis</t>
  </si>
  <si>
    <t>Cena celkem [CZK]</t>
  </si>
  <si>
    <t>Náklady ze soupisu prací</t>
  </si>
  <si>
    <t>-1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</si>
  <si>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</si>
  <si>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</si>
  <si>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</si>
  <si>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</si>
  <si>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</si>
  <si>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</si>
  <si>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</si>
  <si>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</si>
  <si>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</si>
  <si>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</si>
  <si>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</si>
  <si>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</si>
  <si>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</si>
  <si>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5</t>
  </si>
  <si>
    <t>ROZPOCET</t>
  </si>
  <si>
    <t>3</t>
  </si>
  <si>
    <t>PP</t>
  </si>
  <si>
    <t>7</t>
  </si>
  <si>
    <t>8</t>
  </si>
  <si>
    <t>PSV - Práce a dodávky PSV</t>
  </si>
  <si>
    <t xml:space="preserve">    799 - Ostatní práce</t>
  </si>
  <si>
    <t>9</t>
  </si>
  <si>
    <t>PSV</t>
  </si>
  <si>
    <t>Práce a dodávky PSV</t>
  </si>
  <si>
    <t>16</t>
  </si>
  <si>
    <t>ks</t>
  </si>
  <si>
    <t>32</t>
  </si>
  <si>
    <t>799</t>
  </si>
  <si>
    <t>Ostatní práce</t>
  </si>
  <si>
    <t>22</t>
  </si>
  <si>
    <t>23</t>
  </si>
  <si>
    <t>24</t>
  </si>
  <si>
    <t>25</t>
  </si>
  <si>
    <t>26</t>
  </si>
  <si>
    <t>29</t>
  </si>
  <si>
    <t>30</t>
  </si>
  <si>
    <t>36</t>
  </si>
  <si>
    <t>37</t>
  </si>
  <si>
    <t>38</t>
  </si>
  <si>
    <t>39</t>
  </si>
  <si>
    <t>41</t>
  </si>
  <si>
    <t>42</t>
  </si>
  <si>
    <t>43</t>
  </si>
  <si>
    <t>44</t>
  </si>
  <si>
    <t>11</t>
  </si>
  <si>
    <t>12</t>
  </si>
  <si>
    <t>13</t>
  </si>
  <si>
    <t>14</t>
  </si>
  <si>
    <t>17</t>
  </si>
  <si>
    <t>18</t>
  </si>
  <si>
    <t>19</t>
  </si>
  <si>
    <t>20</t>
  </si>
  <si>
    <t>27</t>
  </si>
  <si>
    <t>28</t>
  </si>
  <si>
    <t>31</t>
  </si>
  <si>
    <t>33</t>
  </si>
  <si>
    <t>34</t>
  </si>
  <si>
    <t>35</t>
  </si>
  <si>
    <t>40</t>
  </si>
  <si>
    <t>45</t>
  </si>
  <si>
    <t>46</t>
  </si>
  <si>
    <t>47</t>
  </si>
  <si>
    <t>48</t>
  </si>
  <si>
    <t>67</t>
  </si>
  <si>
    <t>68</t>
  </si>
  <si>
    <t>69</t>
  </si>
  <si>
    <t>70</t>
  </si>
  <si>
    <t>71</t>
  </si>
  <si>
    <t>72</t>
  </si>
  <si>
    <t>73</t>
  </si>
  <si>
    <t>74</t>
  </si>
  <si>
    <t>Soupis:</t>
  </si>
  <si>
    <t>D.5.1 - Mobililář - pokladna</t>
  </si>
  <si>
    <t>AP - Atypické prvky</t>
  </si>
  <si>
    <t>S70AP</t>
  </si>
  <si>
    <t>Podstavec pod model, ocel. konstrukce, vč. 4 ks aretačních nožiček, povrchové úpravy, vel. v. 500 š. 450 hl. 250</t>
  </si>
  <si>
    <t>S71AP</t>
  </si>
  <si>
    <t>Stůl, vč. police s tiskárnou vstupenek, místem pro PC skříň (levá část stolu),  zásuvkou na box na peníze a třemi zásuvkami (pravá část stolu), vč. povrchové úpravy, nerez. plechu, vel. v. 800 dl. 1385 hl. 555</t>
  </si>
  <si>
    <t>S73AP</t>
  </si>
  <si>
    <t>Uzavíratelná skříň dvířka dýhovaná vodovzd. MDF desky tl.20 mm, vnější hrana dvířek - masivní nákližek, ocel. konstrukce, vč. povrchové úpravy, vel. v. 1560 dl. 1800 hl. 440</t>
  </si>
  <si>
    <t>S74AP</t>
  </si>
  <si>
    <t>Police dýhovaná vodovzd. MDF desky tl.30mm s masiv. nákližkem, vč. povrchové úpravy, vel. v. 1560 dl. 1800 hl. 440</t>
  </si>
  <si>
    <t>F - Filmové prvky</t>
  </si>
  <si>
    <t>S71 F</t>
  </si>
  <si>
    <t>Provozní systém včetně připojení Použití již zaběhlého provozního systému prodeje vstupenek, používaného v městě Tachov, dokoupení licence</t>
  </si>
  <si>
    <t>1674630800</t>
  </si>
  <si>
    <t>M - Audiovizuální a multimediální prvky</t>
  </si>
  <si>
    <t>S71 M</t>
  </si>
  <si>
    <t>Počítačová stanice pro obsluhu vč. programového vybavení, tiskáren</t>
  </si>
  <si>
    <t>1735078037</t>
  </si>
  <si>
    <t>P - Interiérové vybavení</t>
  </si>
  <si>
    <t>S70 P</t>
  </si>
  <si>
    <t>Socha koně keramická, přírodní keramika s burelem, Umístěno na prvek S 70 AP, vel 370 x 100 x 440 mm</t>
  </si>
  <si>
    <t>-291662803</t>
  </si>
  <si>
    <t>S71a P</t>
  </si>
  <si>
    <t>Box na peníze šest přihrádek ve vyjímatelné sčítací desce pro mince kovové, vložka se třemi přihrádkami pro bankovky, vel  283 x 100 x 225 mm</t>
  </si>
  <si>
    <t>857755450</t>
  </si>
  <si>
    <t>S71b P</t>
  </si>
  <si>
    <t>Termotiskárna vstupenek, doporučený prvek k využití tisku vstupenek ze systému používaným městem Tachov, vel 140 x 210 x 222 mm (šířka x hloubka x výška))</t>
  </si>
  <si>
    <t>-1206694414</t>
  </si>
  <si>
    <t>S73 P</t>
  </si>
  <si>
    <t>Multifunkční černobílá laserová tiskárna s úsporným a tichým tiskem, možnost tisku z mobilních zařízení s iOS a Android systémem</t>
  </si>
  <si>
    <t>-1944309630</t>
  </si>
  <si>
    <t>S72 P</t>
  </si>
  <si>
    <t>Kancelářská židle, vysoký opěrák, korpus vypěněný studenou pěnou s kovovou výztuhou,  mechanika houpací H, kolečka na tvrdou podlahu, kříž nylon černý, pevné područky - leštěný hliník, vel v. 1030-1140 š. 660 hl. 660</t>
  </si>
  <si>
    <t>2140176275</t>
  </si>
  <si>
    <t>S75 P</t>
  </si>
  <si>
    <t>Věšák nástěnný dřevený, pro zavěšení ke stěně ze zadní strany,3 závěsná ramena (kov), vč. kotevního materiálu a instalace, vel 600 x 250 x 20 (Š x V x H)</t>
  </si>
  <si>
    <t>623366173</t>
  </si>
  <si>
    <t>S76 P</t>
  </si>
  <si>
    <t>Odpadkový nerezový koš na tříděný odpad 2x25l, složený ze dvou vyjímatelných nádob, každá nádoba má samostatný zásobník s madle (plasty a komunální netříděný odpad), vel v. 530 š. 460 hl. 280</t>
  </si>
  <si>
    <t>-781787310</t>
  </si>
  <si>
    <t>D.5.2 - Mobililář - kovářství</t>
  </si>
  <si>
    <t>S401AP</t>
  </si>
  <si>
    <t>Expoziční panel s osvětlovacím tělesem z ocelových profilů, vč. kotvení, s hladkou odnímatelnou plochou panelu tl. 40mm vyrobenou z vodovzdorné desky MDF s nákližkem 120 mm, vč. povrchové úpravy, vel. v. 2270 š. 900 hl. 200</t>
  </si>
  <si>
    <t>S402AP</t>
  </si>
  <si>
    <t>Expoziční panel s osvětlovacím tělesem z ocelových profilů, vč. kotvení, s hladkou odnímatelnou plochou panelu tl. 40mm vyrobenou z vodovzdorné desky MDF s nákližkem 120 mm, vč. povrchové úpravy, vel. v. 2270 š. 750 hl. 200</t>
  </si>
  <si>
    <t>S403AP</t>
  </si>
  <si>
    <t>Expoziční panel z ocelových profilů, vč. kotvení, s hladkou odnímatelnou plochou panelu tl. 40mm vyrobenou z vodovzdorné desky MDF s nákližkem, vč. povrchové úpravy, vel. v. 2270 š. 1800 hl. 120</t>
  </si>
  <si>
    <t>S404AP</t>
  </si>
  <si>
    <t>Police na podkovy z ocelových profilů, vč. kotvení, odnímatelnou plochou panelu tl. 40mm vyrobenou z vodovzdorné desky MDF(2x20mm), vč. povrchové úpravy, vel. v. 1080 š. 1800 hl. 120</t>
  </si>
  <si>
    <t>S405AP</t>
  </si>
  <si>
    <t>Skleněná vitrína s osvětlením, prachotěsná, ocelová jeklová konstrukce obložená materiálem MDF12mm, povrchová úprava, bezpečnostní zámek, vel. v. 1500 š. 2000 hl. 600</t>
  </si>
  <si>
    <t>S435AP</t>
  </si>
  <si>
    <t>Stojan na hotové a rozpracované výrobky z ocelových profilů, vč. kotvení, s odnímatelnou plochou panelu tl. 40mm vyrobenou z vodovzdorné desky MDF(2x20mm), vč. povrchové úpravy, vel. v. 1080 š. 1900 hl. 120</t>
  </si>
  <si>
    <t>D1 - Prvky z depozitáře- úpravy prvků</t>
  </si>
  <si>
    <t>S400 D</t>
  </si>
  <si>
    <t>Dobový šicí stroj - Ve vlastním vlastnictví - odborně repasovat, vel Cca 760 x 480 x 1000 mm</t>
  </si>
  <si>
    <t>-931236925</t>
  </si>
  <si>
    <t>S404 D</t>
  </si>
  <si>
    <t>Podkovy - Ve vlastním vlastnictví – očistit, cca 150 x 150 mm</t>
  </si>
  <si>
    <t>-554371148</t>
  </si>
  <si>
    <t>S406a D</t>
  </si>
  <si>
    <t>2 X peřina, polštář, povlečení - Ve vlastním vlastnictví – mírné opravy</t>
  </si>
  <si>
    <t>-1256988656</t>
  </si>
  <si>
    <t>S406b D</t>
  </si>
  <si>
    <t>Noční stolek - Ve vlastním vlastnictví - odborně repasovat</t>
  </si>
  <si>
    <t>2017764773</t>
  </si>
  <si>
    <t>S408 D</t>
  </si>
  <si>
    <t xml:space="preserve">Dobová židle - dobová židle (konec 19. století), odborně repasovat či výroba repliky období, úprava nátěrem a ruční patinací, Ve vlastním vlastnictví - odborně repasovat </t>
  </si>
  <si>
    <t>-997589355</t>
  </si>
  <si>
    <t>S411 D</t>
  </si>
  <si>
    <t>Dobová vitrína - Proskl. vitrína s dvířky. replika, Ve vlastním vlastnictví - odborně repasovat vč. dobového nádobí – prvek S 411 I, vel Cca v. 1750 š. 1080 hl. 530</t>
  </si>
  <si>
    <t>1028653146</t>
  </si>
  <si>
    <t>S414 D</t>
  </si>
  <si>
    <t>Máselnice - Ve vlastním vlastnictví - odborně repasovat</t>
  </si>
  <si>
    <t>-520252587</t>
  </si>
  <si>
    <t>S415 D</t>
  </si>
  <si>
    <t>Křížek - Ve vlastním vlastnictví - odborně repasovat</t>
  </si>
  <si>
    <t>-1589982326</t>
  </si>
  <si>
    <t>S426 D</t>
  </si>
  <si>
    <t>Dobová kovadlina kovářská Dobová kovadlina – podstavec Ve vlastním vlastnictví - odborně repasovat, vel 500 x 500 x 500 mm</t>
  </si>
  <si>
    <t>1274523792</t>
  </si>
  <si>
    <t>S427a D</t>
  </si>
  <si>
    <t xml:space="preserve">Soubor nářadí – výhňové kleště – 1 ks, kladivo – 1 ks, podkováky – 5 ks, podkova – 1 ks Původní nářadí z vybavení zaniklé funkční kovárny Z depozitáře ve vlastním vlastnictví, nutné očištění </t>
  </si>
  <si>
    <t>1518132945</t>
  </si>
  <si>
    <t>S429 D</t>
  </si>
  <si>
    <t>Výheň se zásobníkem uhlí - Původní výheň Ve vlastním vlastnictví - odborně repasovat Nutnost demontáže, montáže a opravy, dovozu, instalace prvků, vel Cca 900 x 900 x 900 mm</t>
  </si>
  <si>
    <t>1627332231</t>
  </si>
  <si>
    <t>Výheň se zásobníkem uhlí - Původní výheň Ve vlastním vlastnictví - odborně repasovat Nutnost demontáže, montáže a opravy, vel Cca 900 x 900 x 900 mm</t>
  </si>
  <si>
    <t>S430 D</t>
  </si>
  <si>
    <t>Odtah kouře - Původní odtah kouře, ve vlastním vlastnictví - odborně repasovat Nutnost demontáže, montáže a opravy, vel Cca 500 x 500 x 900 mm</t>
  </si>
  <si>
    <t>-1397503083</t>
  </si>
  <si>
    <t>S431 D</t>
  </si>
  <si>
    <t>Měch Původní měch - z vybavení Ve vlastním vlastnictví - odborně repasovat Nutnost demontáže a opravy, vel Cca 1800 x 1000 mm</t>
  </si>
  <si>
    <t>-289238095</t>
  </si>
  <si>
    <t>S433 D</t>
  </si>
  <si>
    <t xml:space="preserve">Kladiva - Původní kladiva materiál: ocel, dřevo Ve vlastním vlastnictví – očištění </t>
  </si>
  <si>
    <t>-1854405552</t>
  </si>
  <si>
    <t>S434 D</t>
  </si>
  <si>
    <t xml:space="preserve">Výhňové kleště - Původní výhňové kleště materiál: ocel, dřevo Ve vlastním vlastnictví – očištění </t>
  </si>
  <si>
    <t>741479075</t>
  </si>
  <si>
    <t>S435 D</t>
  </si>
  <si>
    <t>Hotové a rozpracované výrobky - Původní výrobky z vybavení zaniklé funkční kovárny, ve vlastním vlastnictví, pouze očištění</t>
  </si>
  <si>
    <t>-336371051</t>
  </si>
  <si>
    <t>S436 D</t>
  </si>
  <si>
    <t>Podkováky - Původní výrobky Ve vlastním vlastnictví – očištění, vel 5 x 5 x 25 mm</t>
  </si>
  <si>
    <t>585938549</t>
  </si>
  <si>
    <t>S437 D</t>
  </si>
  <si>
    <t>Ponk - Původní ponk ve vlastním vlastnictví - odborně repasovat Nutnost demontáže, opravy a přizpůsobení tvaru danému segmentu, vel Cca 900 x 900 x 2000 mm</t>
  </si>
  <si>
    <t>-915762150</t>
  </si>
  <si>
    <t>S439 D</t>
  </si>
  <si>
    <t xml:space="preserve">Stolní vrtačka - Původní stolní vrtačka Ve vlastním vlastnictví - odborně repasovat Nutnost demontáže, opravy </t>
  </si>
  <si>
    <t>838640568</t>
  </si>
  <si>
    <t>S440 D</t>
  </si>
  <si>
    <t>Stojanová vrtačka - Původní stojanová Ve vlastním vlastnictví - odborně repasovat Nutnost demontáže, opravy</t>
  </si>
  <si>
    <t>615543488</t>
  </si>
  <si>
    <t>S442 D</t>
  </si>
  <si>
    <t>Kolo od povozu - Původní výrobky Ve vlastním vlastnictví – očištění</t>
  </si>
  <si>
    <t>-818641946</t>
  </si>
  <si>
    <t>S443 D</t>
  </si>
  <si>
    <t>Kovářská zástěna s věšákem - Základní obsah: Kovářská zástěra– 1 ks hřebík– 3 ks Ve vlastním vlastnictví – očištění</t>
  </si>
  <si>
    <t>-335523900</t>
  </si>
  <si>
    <t>D2 - Prvky z depozitáře- doprava a instalace prvků</t>
  </si>
  <si>
    <t>Dobový šicí stroj - doprava a instalace expozice</t>
  </si>
  <si>
    <t>Podkovy - doprava a instalace expozice</t>
  </si>
  <si>
    <t>2 X peřina, polštář, povlečení - doprava a instalace expozice</t>
  </si>
  <si>
    <t>Noční stolek - doprava a instalace expozice</t>
  </si>
  <si>
    <t>Dobová židle - dobová židle (konec 19. století), doprava a instalace expozice</t>
  </si>
  <si>
    <t>Dobová vitrína - Proskl. vitrína s dvířky. replika, doprava a instalace expozice</t>
  </si>
  <si>
    <t>Máselnice - doprava a instalace expozice</t>
  </si>
  <si>
    <t>Křížek - doprava a instalace expozice</t>
  </si>
  <si>
    <t>Dobová kovadlina kovářská Dobová kovadlina – podstavec, doprava a instalace expozice</t>
  </si>
  <si>
    <t>Soubor nářadí – výhňové kleště – 1 ks, kladivo – 1 ks, podkováky – 5 ks, podkova – 1 ks Původní nářadí z vybavení zaniklé funkční kovárny - doprava a instalace expozice</t>
  </si>
  <si>
    <t>Výheň se zásobníkem uhlí - Původní výheň - doprava a instalace expozice</t>
  </si>
  <si>
    <t>Odtah kouře - Původní odtah kouře, doprava a instalace expozice</t>
  </si>
  <si>
    <t>Měch Původní měch - z vybavení - doprava a instalace expozice</t>
  </si>
  <si>
    <t>Kladiva - Původní kladiva materiál: ocel, dřevo - doprava a instalace expozice</t>
  </si>
  <si>
    <t>Výhňové kleště - Původní výhňové kleště materiál: ocel, dřevo - doprava a instalace expozice</t>
  </si>
  <si>
    <t>Hotové a rozpracované výrobky - Původní výrobky z vybavení zaniklé funkční kovárny, doprava a instalace expozice</t>
  </si>
  <si>
    <t>Podkováky - Původní výrobky- doprava a instalace expozice</t>
  </si>
  <si>
    <t>Ponk - Původní ponk - doprava a instalace expozice</t>
  </si>
  <si>
    <t>Stolní vrtačka - Původní stolní vrtačka - doprava a instalace expozice</t>
  </si>
  <si>
    <t>Stojanová vrtačka - Původní stojanová - doprava a instalace expozice</t>
  </si>
  <si>
    <t>Kolo od povozu - Původní výrobky - doprava a instalace expozice</t>
  </si>
  <si>
    <t>Kovářská zástěna s věšákem - Základní obsah: Kovářská zástěra– 1 ks hřebík– 3 ks - doprava a instalace expozice</t>
  </si>
  <si>
    <t>S425 F</t>
  </si>
  <si>
    <t>Film o hamru 10 minut filmového díla se zvukovou stopou Seznámení s hamry na Tachovsku</t>
  </si>
  <si>
    <t>-231157487</t>
  </si>
  <si>
    <t>S 448 F a</t>
  </si>
  <si>
    <t xml:space="preserve">Audioscénář - literární scénář průvodcovské trasy ve čtyřech jazycích – čeština, němčina, angličtina, ruština, překlad a připravení textu do audioprůvodce dle scénáře průvodce expozice </t>
  </si>
  <si>
    <t>1416616444</t>
  </si>
  <si>
    <t>audioscénář - literární scénář průvodcovské trasy ve čtyřech jazycích – čeština, němčina, angličtina, ruština, překlad a připravení textu do audioprůvodce dle scénáře průvodce expozice (historie objektu a využití se zajímavostí pro návštěvníky a popis expozice historických vybavených prostor 1.p.p – byt kováře a kovárny – 20min.)</t>
  </si>
  <si>
    <t>S448 F b</t>
  </si>
  <si>
    <t>Audionahrávka - namluvení textu do audioprůvodce – komentář, možnost volby jazykové mutace 4 jazyků - čeština, němčina, angličtina, ruština  20minut.</t>
  </si>
  <si>
    <t>1352924833</t>
  </si>
  <si>
    <t>G - Grafika</t>
  </si>
  <si>
    <t>S401 G</t>
  </si>
  <si>
    <t>Expoziční panel Grafický celoplošný potisk na tvarově stálou samolepicí folii. vč grafického zpracování podkladů, tisku a aplikace na místě, vel š. 900 x v. 2170mm</t>
  </si>
  <si>
    <t>-1191245471</t>
  </si>
  <si>
    <t>S402 G</t>
  </si>
  <si>
    <t>Expoziční panel Grafický celoplošný potisk na tvarově stálou samolepicí folii. vč grafického zpracování podkladů, tisku a aplikace na místě. vel Š. 750 x v. 2170mm</t>
  </si>
  <si>
    <t>-1906186523</t>
  </si>
  <si>
    <t>S403 G</t>
  </si>
  <si>
    <t>Expoziční panel Grafický celoplošný potisk na tvarově stálou samolepicí folii. vč grafického zpracování podkladů, fotografií, pořízení fotografií, tisku a aplikace na místě, vel Š. 1800 x v. 2170mm</t>
  </si>
  <si>
    <t>-417622872</t>
  </si>
  <si>
    <t>I - Instalační prvky</t>
  </si>
  <si>
    <t>S404 I</t>
  </si>
  <si>
    <t>Podkovy Nově vyrobené podkovy pro okování různých domácích zvířat a koní Podkova pro okování skotu, poníka, plnokrevníka, koně tažného pro práci v lese, koně do zápřahu, speciální podkova</t>
  </si>
  <si>
    <t>499622096</t>
  </si>
  <si>
    <t>S407a I</t>
  </si>
  <si>
    <t>Ubrus vyšívaný dobový Ručně vyšívaný bavlněný ubrus, vzory používané v době z konce 19.století a počátku 20.století v chudší vrstvě., vel 1500 x 1500 mm</t>
  </si>
  <si>
    <t>1412547373</t>
  </si>
  <si>
    <t>S407b I</t>
  </si>
  <si>
    <t>Váza s květinovou výzdobou – dobová Váza mírně opotřebované, známky používání, rostliny běžně k nalezení na místních loukách., Váza o objemu cca 1l</t>
  </si>
  <si>
    <t>-115785982</t>
  </si>
  <si>
    <t>S407c I</t>
  </si>
  <si>
    <t>Sada jídelního dobového nádobí pro chudší vrstvu mírně opotřebované, známky používání. Sada obsahuje talíře k jídlu 4 ks hluboké a 4 ks mělké, polévková mísa, poháry na pití a příbory</t>
  </si>
  <si>
    <t>481291113</t>
  </si>
  <si>
    <t>S411 I</t>
  </si>
  <si>
    <t>Dobové nádobí – sada Sada slavnostního dobového nádobí mírně opotřebované, známky používání. Sada obsahuje talíře k jídlu 4 ks hluboké a 4 ks mělké, polévková mísa</t>
  </si>
  <si>
    <t>-1097525981</t>
  </si>
  <si>
    <t>S412 I</t>
  </si>
  <si>
    <t>Soubor dobových hraček Soubor několika dřevěných dobových hraček, Různé druhy Houpací koník o rozměrech cca 500x1000x300mm 1 ks Panenky, medvídkové, hrací kostky a jíné</t>
  </si>
  <si>
    <t>-659273848</t>
  </si>
  <si>
    <t>S414 I</t>
  </si>
  <si>
    <t>Vědro na vodu Vědro na vodu dřevěné, kované obruče, starý design kovářské - 22,5 x 15 cm, Objem cca 12 l</t>
  </si>
  <si>
    <t>510778403</t>
  </si>
  <si>
    <t>S415 I</t>
  </si>
  <si>
    <t>Křížek Dřevěný masivní kříž s motivem květin, starožitný, rozměry cca  40x19cm</t>
  </si>
  <si>
    <t>-531757157</t>
  </si>
  <si>
    <t>S416 I</t>
  </si>
  <si>
    <t>Soubor svatých obrázků Reprodukce dobového tisku několika výjevů z Bible (cca 3 výjevy), v jednoduchém dřevěném rámu. včetně kotevního materiálu a instalace umístěno v místnosti 0.11 – 1x, 0.18  - 1x</t>
  </si>
  <si>
    <t>1079426649</t>
  </si>
  <si>
    <t>S417 I</t>
  </si>
  <si>
    <t>Soubor dobového nádobí na vaření</t>
  </si>
  <si>
    <t>944324354</t>
  </si>
  <si>
    <t>S420 I</t>
  </si>
  <si>
    <t>-1839817728</t>
  </si>
  <si>
    <t>S421 I</t>
  </si>
  <si>
    <t>-1355145861</t>
  </si>
  <si>
    <t>S422 I</t>
  </si>
  <si>
    <t>Soubor - špachtle, formy na podkovičky, podložka Podložka na modelínu 1 ks, Špachtle k modelování 1 ks, forma na podkovy 1 ks</t>
  </si>
  <si>
    <t>-929442604</t>
  </si>
  <si>
    <t>S427 I</t>
  </si>
  <si>
    <t>Nářadí Soubor nářadí – kopytní nože 3 ks, rašple 3 ks, průbojník 1 ks, ocílka 1 ks, brousek 1 ks</t>
  </si>
  <si>
    <t>256622708</t>
  </si>
  <si>
    <t>S441 I</t>
  </si>
  <si>
    <t>Uhlí Černé uhllí, pytel 25 kg Umístěno ve výhni a v zásobníku uhlí (prvek S 429 D)</t>
  </si>
  <si>
    <t>2101833843</t>
  </si>
  <si>
    <t>K - Ostatní prvky</t>
  </si>
  <si>
    <t>S433 K</t>
  </si>
  <si>
    <t>Stojan na kovářská kladiva Dva ocelové pruty s radiusem, vč. Kotvení, vel délka 4000 mm průměr 15 mm radius cca 3 500 mm</t>
  </si>
  <si>
    <t>-1246386643</t>
  </si>
  <si>
    <t>S434 K</t>
  </si>
  <si>
    <t>Stojan na výhňové kleště Ocelový prut rovný, kotvený k ocelové výhni pro zavěšení výhňových kleští, vel délka 1000 mm průměr 15 mm</t>
  </si>
  <si>
    <t>-865940025</t>
  </si>
  <si>
    <t>S425 M</t>
  </si>
  <si>
    <t>Funkční celek presentační obrazovky SMART TV s vlastním úložištěm nebo připojitelným „TV BOXEM“ podporující přehrávání v požadovaném formátu a rozlišení. LCD televize 65´´ krytá bezpečnostním antireflexním sklem, vč. příslušenství ovládání dálkovým ovlada</t>
  </si>
  <si>
    <t>1035701852</t>
  </si>
  <si>
    <t>Funkční celek presentační obrazovky SMART TV s vlastním úložištěm nebo připojitelným „TV BOXEM“ podporující přehrávání v požadovaném formátu a rozlišení. LCD televize 65´´ krytá bezpečnostním antireflexním sklem, vč. příslušenství ovládání dálkovým ovladačem</t>
  </si>
  <si>
    <t>S450 M</t>
  </si>
  <si>
    <t xml:space="preserve">Bezdrátový řečnický a tlumočnický systém </t>
  </si>
  <si>
    <t>-956008880</t>
  </si>
  <si>
    <t>Bezdrátový systém pro exkurze a tlumočení - vysílač - 4 kusy,
Bezdrátový systém pro exkurze a tlumočení - přijímač - 40 kusů,
Bezdrátový systém pro exkurze a tlumočení - nabíječ - 2 kusy</t>
  </si>
  <si>
    <t>S55a P</t>
  </si>
  <si>
    <t>Socha koně v životní velikosti 1:1, jednoduchá kovová konstrukce, která zpevňuje nosné nohy a zároveň je za ně ukotvena do podlahy</t>
  </si>
  <si>
    <t>-340998563</t>
  </si>
  <si>
    <t>S401 P</t>
  </si>
  <si>
    <t>Lineární LED svítidlo, vel 18,5x15,8mm, s dotykovým spínačem/stmívačem, vč. transformátoru o rozměru 140x30x22, dl. 900 mm</t>
  </si>
  <si>
    <t>769499336</t>
  </si>
  <si>
    <t>S402 P</t>
  </si>
  <si>
    <t>Lineární LED svítidlo, vel 18,5x15,8mm, s dotykovým spínačem/stmívačem, vč.  transformátour o rozměru 140x30x22, vel dl. 750 mm</t>
  </si>
  <si>
    <t>1492345360</t>
  </si>
  <si>
    <t>S422 P</t>
  </si>
  <si>
    <t>Stůl, vč. povrch. úpravy, vel délka: 1 900mm, šířka: 800 mm, tloušťka: 40 mm, výška: 760 mm, tloušťka noh: 85 mm</t>
  </si>
  <si>
    <t>-1190718174</t>
  </si>
  <si>
    <t>S423 P</t>
  </si>
  <si>
    <t>Dubová židle, v. 94cm hl. 40cm v. sedáku 46cm š. 44cm</t>
  </si>
  <si>
    <t>490348478</t>
  </si>
  <si>
    <t>S424 P</t>
  </si>
  <si>
    <t>Dřevěná lavice, vč. povrch. úpravy, vel délka: 1 900mm, šířka: 500mm, tloušťka: 30-70mm, výška: 450mm</t>
  </si>
  <si>
    <t>1024718600</t>
  </si>
  <si>
    <t>S429 P</t>
  </si>
  <si>
    <t>Naprosto perfektní simulace plamene, vel. 360 x 360 x 140 mm, hmotnost: 3kg</t>
  </si>
  <si>
    <t>1807296896</t>
  </si>
  <si>
    <t>S436 P</t>
  </si>
  <si>
    <t>Krabička na podkováky z překližky o síle 2 mm. Dno o rozměrech 78x58 a výšce 42 mm (vnitřní rozměr 74x54x40 mm)</t>
  </si>
  <si>
    <t>-1063474373</t>
  </si>
  <si>
    <t>S444 P</t>
  </si>
  <si>
    <t>Elektrická petrolejka, imitace staré petrolejové stolní lampy, měděná povrchová úprava</t>
  </si>
  <si>
    <t>1152007251</t>
  </si>
  <si>
    <t>R - Dobové prvky</t>
  </si>
  <si>
    <t>S406 R</t>
  </si>
  <si>
    <t>Soubor lidového dobového nábytku, dobová kolébka – 1 ks, Dobová postel – 2 ks, vč. peřin, polštářů, povlečení, 2x š. 1000 d. 2000</t>
  </si>
  <si>
    <t>974837179</t>
  </si>
  <si>
    <t>S407 R</t>
  </si>
  <si>
    <t>Soubor lidového jídelního nábytku, stůl – 1 ks, židle – 4 ks zakoupit, odborně repasovat či výroba repliky, vč dobového ubrusu, vázy s květinovou výzdobou, dobové nádobí – prvek S 407 I, š .800 d. 1600 v. 750mm</t>
  </si>
  <si>
    <t>-320988976</t>
  </si>
  <si>
    <t>S408 R</t>
  </si>
  <si>
    <t>Dobová dřev židle, nátěr, ruční patinace, vel  v. 850, š. 460, hl. 490 mm</t>
  </si>
  <si>
    <t>-1784732736</t>
  </si>
  <si>
    <t>S409 R</t>
  </si>
  <si>
    <t>Dobová dřevěná komoda úprava nátěrem a ruční patinací, známky mírného opotřebování, v.1640 š. 980 hl. 490mm - zakoupení typového prvku dle specifikace, od výrobce replik starožitného nábytku</t>
  </si>
  <si>
    <t>-1175045572</t>
  </si>
  <si>
    <t>S410 R</t>
  </si>
  <si>
    <t>Dobová dřevěná komoda nízká s šuplíky úprava nátěrem a ruční patinací, známky mírného opotřebování, vel v. 970 š. 1310 hl. 590 - zakoupení typového prvku dle specifikace, od výrobce replik starožitného nábytku</t>
  </si>
  <si>
    <t>2143966209</t>
  </si>
  <si>
    <t>S413 R</t>
  </si>
  <si>
    <t>Dobová litinová kamna zakoupit, odborně repasovat či výroba repliky,  vel 400 x 700 x 850 mm</t>
  </si>
  <si>
    <t>791882031</t>
  </si>
  <si>
    <t>S417 R</t>
  </si>
  <si>
    <t>Dobový příborník zakoupení typového prvku dle specifikace, vč. nátěru, Součástí je dobové nádobí – prvek S 417 I, vel v. 1890 š. 1160 hl. 540 mm</t>
  </si>
  <si>
    <t>1403623643</t>
  </si>
  <si>
    <t>S418 R</t>
  </si>
  <si>
    <t>Dobová dřev. lavice zakoupení typového prvku dle specifikace od výrobce replik starožitného nábytku, úprava nátěrem a ruční patinací, umístěno v místnosti 0.11 – 1 ks a 0.19 – 1 ks, v. 450 š. 1500 hl. 400 mm</t>
  </si>
  <si>
    <t>-224261485</t>
  </si>
  <si>
    <t>S419 R</t>
  </si>
  <si>
    <t>Kachlová pec s plotnou a dvířky, jednoduchého tvaru jako exponát bez funkce a napojení, vel 2300 x 800 x 900 mm(nižší část) 1800mm (vyšší část)</t>
  </si>
  <si>
    <t>1663270322</t>
  </si>
  <si>
    <t>S426 R</t>
  </si>
  <si>
    <t>Dobová kovadlina materiál: dřevěný špalek - surový, kovadlina odlitá z kvalitní oceli, zakoupit, odborně repasovat místnost 0.11 - 2 ks místnost 0.12 - 1 ks, Špalek o průměru Cca 400 až 500 mm</t>
  </si>
  <si>
    <t>752612171</t>
  </si>
  <si>
    <t>S427 R</t>
  </si>
  <si>
    <t>Příruční stolek materiál: masivní dřevo surové zakoupit, odborně repasovat či výroba repliky, vel 400x 200 x 400mm</t>
  </si>
  <si>
    <t>2023884349</t>
  </si>
  <si>
    <t>S428 R</t>
  </si>
  <si>
    <t>Podkovářská stolička materiál: masivní dřevo surové zakoupit, odborně repasovat či výroba repliky, vel 500 x 500 x 500 mm</t>
  </si>
  <si>
    <t>-1623255881</t>
  </si>
  <si>
    <t>S432 R</t>
  </si>
  <si>
    <t>Vědro na vodu materiál: kovový kbelík/dřevěný zakoupit, odborně repasovat či výroba repliky, Objem – litry 12 l</t>
  </si>
  <si>
    <t>-954274522</t>
  </si>
  <si>
    <t>S438 R</t>
  </si>
  <si>
    <t>Kbelík na odpad materiál: kovový kbelík/dřevěný zakoupit, odborně repasovat či výroba repliky, Objem – 12 l</t>
  </si>
  <si>
    <t>455428724</t>
  </si>
  <si>
    <t>V - Interiérové vybavení</t>
  </si>
  <si>
    <t>S93 V</t>
  </si>
  <si>
    <t>Dvojháček vč. kotevního materiálu a instalace provedení: nerez mat, v. 55 mm š. 60 mm</t>
  </si>
  <si>
    <t>-499764938</t>
  </si>
  <si>
    <t>Model hamru - velikost vitríny pro model  2000 x 600 x 600 mm</t>
  </si>
  <si>
    <t xml:space="preserve">Model hamru - kinetický model ve zmenšeném měřítku, 
materiál: kombinace balzy, dřeva a sendvičové lehčené desky potažené matným bílým kartonem (KAPA deska), 
barevný vzhled, podrobnost a detail modelu – viz. Ilustrační obrázek
velikost vitríny pro model  2000 x 600 x 600 mm
velikost základny modelu 1900 x 500 x 500 mm
model s pohybem - pohybující se vodní kolo, které pohání kovací stroj (kladivo), model zobrazující technologické nebo pracovní postupy. Objekt zhotovený bez zakrytí střešní konstrukcí, kde je znázorněno rozmístění výrobních procesů a pohyb materiálu v objektu, kolo je poháněno ručně - kličkou, kterou mohou návštěvníci sami otáčet
</t>
  </si>
  <si>
    <t>Model vysoké pece - velikost vitríny pro model  2000 x 600 x 600 mm</t>
  </si>
  <si>
    <t xml:space="preserve">Model  bývalé vysoké pece fungující na Tachovsku (vysoká pec v Lučině) ve zmenšeném měřítku
materiál: kombinace balzy, dřeva a sendvičové lehčené desky potažené matným bílým kartonem (KAPA deska)
barevný vzhled, podrobnost a detail modelu – viz. Ilustrační obrázek
velikost vitríny pro model  2000 x 600 x 600 mm
velikost základny modelu 1900 x 500 x 500 mm
model bude nepohyblivý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</si>
</sst>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2">
    <font>
      <sz val="8"/>
      <name val="Arial CE"/>
      <family val="2"/>
    </font>
    <font>
      <sz val="10"/>
      <name val="Arial"/>
      <family val="2"/>
    </font>
    <font>
      <sz val="8"/>
      <color rgb="FF969696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0"/>
      <name val="Arial CE"/>
      <family val="2"/>
    </font>
    <font>
      <sz val="12"/>
      <color rgb="FF003366"/>
      <name val="Arial CE"/>
      <family val="2"/>
    </font>
    <font>
      <sz val="8"/>
      <color rgb="FF003366"/>
      <name val="Arial CE"/>
      <family val="2"/>
    </font>
    <font>
      <sz val="10"/>
      <color rgb="FF003366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8"/>
      <color rgb="FF969696"/>
      <name val="Arial CE"/>
      <family val="2"/>
    </font>
    <font>
      <b/>
      <sz val="8"/>
      <name val="Arial CE"/>
      <family val="2"/>
    </font>
    <font>
      <sz val="12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0"/>
      <color rgb="FF003366"/>
      <name val="Arial CE"/>
      <family val="2"/>
    </font>
    <font>
      <sz val="10"/>
      <color rgb="FF969696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0" borderId="0" applyNumberFormat="0" applyFill="0" applyBorder="0" applyAlignment="0" applyProtection="0"/>
  </cellStyleXfs>
  <cellXfs count="188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Font="1" applyBorder="1" applyAlignment="1">
      <alignment vertical="center"/>
    </xf>
    <xf numFmtId="0" fontId="13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2" borderId="0" xfId="0" applyFont="1" applyFill="1" applyAlignment="1">
      <alignment vertical="center"/>
    </xf>
    <xf numFmtId="0" fontId="4" fillId="2" borderId="6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vertical="center"/>
    </xf>
    <xf numFmtId="0" fontId="4" fillId="2" borderId="7" xfId="0" applyFont="1" applyFill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165" fontId="0" fillId="0" borderId="0" xfId="0" applyNumberFormat="1" applyFont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17" fillId="3" borderId="0" xfId="0" applyFont="1" applyFill="1" applyAlignment="1">
      <alignment horizontal="center" vertical="center"/>
    </xf>
    <xf numFmtId="0" fontId="18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4" fontId="19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6" fillId="0" borderId="12" xfId="0" applyNumberFormat="1" applyFont="1" applyBorder="1" applyAlignment="1">
      <alignment vertical="center"/>
    </xf>
    <xf numFmtId="4" fontId="16" fillId="0" borderId="0" xfId="0" applyNumberFormat="1" applyFont="1" applyBorder="1" applyAlignment="1">
      <alignment vertical="center"/>
    </xf>
    <xf numFmtId="166" fontId="16" fillId="0" borderId="0" xfId="0" applyNumberFormat="1" applyFont="1" applyBorder="1" applyAlignment="1">
      <alignment vertical="center"/>
    </xf>
    <xf numFmtId="4" fontId="16" fillId="0" borderId="13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0" borderId="0" xfId="20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4" fillId="0" borderId="12" xfId="0" applyNumberFormat="1" applyFont="1" applyBorder="1" applyAlignment="1">
      <alignment vertical="center"/>
    </xf>
    <xf numFmtId="4" fontId="24" fillId="0" borderId="0" xfId="0" applyNumberFormat="1" applyFont="1" applyBorder="1" applyAlignment="1">
      <alignment vertical="center"/>
    </xf>
    <xf numFmtId="166" fontId="24" fillId="0" borderId="0" xfId="0" applyNumberFormat="1" applyFont="1" applyBorder="1" applyAlignment="1">
      <alignment vertical="center"/>
    </xf>
    <xf numFmtId="4" fontId="24" fillId="0" borderId="13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4" fontId="26" fillId="0" borderId="12" xfId="0" applyNumberFormat="1" applyFont="1" applyBorder="1" applyAlignment="1">
      <alignment vertical="center"/>
    </xf>
    <xf numFmtId="4" fontId="26" fillId="0" borderId="0" xfId="0" applyNumberFormat="1" applyFont="1" applyBorder="1" applyAlignment="1">
      <alignment vertical="center"/>
    </xf>
    <xf numFmtId="166" fontId="26" fillId="0" borderId="0" xfId="0" applyNumberFormat="1" applyFont="1" applyBorder="1" applyAlignment="1">
      <alignment vertical="center"/>
    </xf>
    <xf numFmtId="4" fontId="26" fillId="0" borderId="13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26" fillId="0" borderId="18" xfId="0" applyNumberFormat="1" applyFont="1" applyBorder="1" applyAlignment="1">
      <alignment vertical="center"/>
    </xf>
    <xf numFmtId="4" fontId="26" fillId="0" borderId="19" xfId="0" applyNumberFormat="1" applyFont="1" applyBorder="1" applyAlignment="1">
      <alignment vertical="center"/>
    </xf>
    <xf numFmtId="166" fontId="26" fillId="0" borderId="19" xfId="0" applyNumberFormat="1" applyFont="1" applyBorder="1" applyAlignment="1">
      <alignment vertical="center"/>
    </xf>
    <xf numFmtId="4" fontId="26" fillId="0" borderId="20" xfId="0" applyNumberFormat="1" applyFont="1" applyBorder="1" applyAlignment="1">
      <alignment vertical="center"/>
    </xf>
    <xf numFmtId="0" fontId="0" fillId="0" borderId="0" xfId="0" applyProtection="1">
      <protection/>
    </xf>
    <xf numFmtId="0" fontId="0" fillId="0" borderId="3" xfId="0" applyFont="1" applyBorder="1" applyAlignment="1">
      <alignment vertical="center" wrapText="1"/>
    </xf>
    <xf numFmtId="0" fontId="1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0" fontId="0" fillId="3" borderId="0" xfId="0" applyFont="1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4" fillId="3" borderId="7" xfId="0" applyFont="1" applyFill="1" applyBorder="1" applyAlignment="1">
      <alignment horizontal="right" vertical="center"/>
    </xf>
    <xf numFmtId="0" fontId="4" fillId="3" borderId="7" xfId="0" applyFont="1" applyFill="1" applyBorder="1" applyAlignment="1">
      <alignment horizontal="center"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17" fillId="3" borderId="0" xfId="0" applyFont="1" applyFill="1" applyAlignment="1">
      <alignment horizontal="left" vertical="center"/>
    </xf>
    <xf numFmtId="0" fontId="17" fillId="3" borderId="0" xfId="0" applyFont="1" applyFill="1" applyAlignment="1">
      <alignment horizontal="right" vertical="center"/>
    </xf>
    <xf numFmtId="0" fontId="27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0" fontId="0" fillId="0" borderId="3" xfId="0" applyFont="1" applyBorder="1" applyAlignment="1">
      <alignment horizontal="center" vertical="center" wrapText="1"/>
    </xf>
    <xf numFmtId="0" fontId="17" fillId="3" borderId="14" xfId="0" applyFont="1" applyFill="1" applyBorder="1" applyAlignment="1">
      <alignment horizontal="center" vertical="center" wrapText="1"/>
    </xf>
    <xf numFmtId="0" fontId="17" fillId="3" borderId="15" xfId="0" applyFont="1" applyFill="1" applyBorder="1" applyAlignment="1">
      <alignment horizontal="center" vertical="center" wrapText="1"/>
    </xf>
    <xf numFmtId="0" fontId="17" fillId="3" borderId="16" xfId="0" applyFont="1" applyFill="1" applyBorder="1" applyAlignment="1">
      <alignment horizontal="center" vertical="center" wrapText="1"/>
    </xf>
    <xf numFmtId="0" fontId="17" fillId="3" borderId="0" xfId="0" applyFont="1" applyFill="1" applyAlignment="1">
      <alignment horizontal="center" vertical="center" wrapText="1"/>
    </xf>
    <xf numFmtId="4" fontId="19" fillId="0" borderId="0" xfId="0" applyNumberFormat="1" applyFont="1" applyAlignment="1">
      <alignment/>
    </xf>
    <xf numFmtId="166" fontId="28" fillId="0" borderId="10" xfId="0" applyNumberFormat="1" applyFont="1" applyBorder="1" applyAlignment="1">
      <alignment/>
    </xf>
    <xf numFmtId="166" fontId="28" fillId="0" borderId="11" xfId="0" applyNumberFormat="1" applyFont="1" applyBorder="1" applyAlignment="1">
      <alignment/>
    </xf>
    <xf numFmtId="4" fontId="15" fillId="0" borderId="0" xfId="0" applyNumberFormat="1" applyFont="1" applyAlignment="1">
      <alignment vertical="center"/>
    </xf>
    <xf numFmtId="0" fontId="8" fillId="0" borderId="3" xfId="0" applyFont="1" applyBorder="1" applyAlignment="1">
      <alignment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/>
    </xf>
    <xf numFmtId="0" fontId="8" fillId="0" borderId="12" xfId="0" applyFont="1" applyBorder="1" applyAlignment="1">
      <alignment/>
    </xf>
    <xf numFmtId="0" fontId="8" fillId="0" borderId="0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13" xfId="0" applyNumberFormat="1" applyFont="1" applyBorder="1" applyAlignment="1">
      <alignment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49" fontId="0" fillId="0" borderId="22" xfId="0" applyNumberFormat="1" applyFont="1" applyBorder="1" applyAlignment="1" applyProtection="1">
      <alignment horizontal="left" vertical="center" wrapText="1"/>
      <protection locked="0"/>
    </xf>
    <xf numFmtId="0" fontId="0" fillId="0" borderId="22" xfId="0" applyFont="1" applyBorder="1" applyAlignment="1" applyProtection="1">
      <alignment horizontal="left" vertical="center" wrapText="1"/>
      <protection locked="0"/>
    </xf>
    <xf numFmtId="0" fontId="0" fillId="0" borderId="22" xfId="0" applyFont="1" applyBorder="1" applyAlignment="1" applyProtection="1">
      <alignment horizontal="center" vertical="center" wrapText="1"/>
      <protection locked="0"/>
    </xf>
    <xf numFmtId="167" fontId="0" fillId="0" borderId="22" xfId="0" applyNumberFormat="1" applyFont="1" applyBorder="1" applyAlignment="1" applyProtection="1">
      <alignment vertical="center"/>
      <protection locked="0"/>
    </xf>
    <xf numFmtId="4" fontId="0" fillId="0" borderId="22" xfId="0" applyNumberFormat="1" applyFont="1" applyBorder="1" applyAlignment="1" applyProtection="1">
      <alignment vertical="center"/>
      <protection locked="0"/>
    </xf>
    <xf numFmtId="0" fontId="2" fillId="0" borderId="0" xfId="0" applyFont="1" applyBorder="1" applyAlignment="1">
      <alignment horizontal="center" vertical="center"/>
    </xf>
    <xf numFmtId="166" fontId="2" fillId="0" borderId="0" xfId="0" applyNumberFormat="1" applyFont="1" applyBorder="1" applyAlignment="1">
      <alignment vertical="center"/>
    </xf>
    <xf numFmtId="166" fontId="2" fillId="0" borderId="13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29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 wrapText="1"/>
    </xf>
    <xf numFmtId="0" fontId="0" fillId="0" borderId="12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19" xfId="0" applyFont="1" applyBorder="1" applyAlignment="1">
      <alignment horizontal="left" vertical="center"/>
    </xf>
    <xf numFmtId="0" fontId="9" fillId="0" borderId="19" xfId="0" applyFont="1" applyBorder="1" applyAlignment="1">
      <alignment vertical="center"/>
    </xf>
    <xf numFmtId="4" fontId="9" fillId="0" borderId="19" xfId="0" applyNumberFormat="1" applyFont="1" applyBorder="1" applyAlignment="1">
      <alignment vertical="center"/>
    </xf>
    <xf numFmtId="0" fontId="9" fillId="0" borderId="0" xfId="0" applyFont="1" applyAlignment="1">
      <alignment horizontal="left"/>
    </xf>
    <xf numFmtId="4" fontId="9" fillId="0" borderId="0" xfId="0" applyNumberFormat="1" applyFont="1" applyAlignment="1">
      <alignment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center" vertical="center"/>
    </xf>
    <xf numFmtId="166" fontId="2" fillId="0" borderId="19" xfId="0" applyNumberFormat="1" applyFont="1" applyBorder="1" applyAlignment="1">
      <alignment vertical="center"/>
    </xf>
    <xf numFmtId="166" fontId="2" fillId="0" borderId="20" xfId="0" applyNumberFormat="1" applyFont="1" applyBorder="1" applyAlignment="1">
      <alignment vertical="center"/>
    </xf>
    <xf numFmtId="4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0" fontId="11" fillId="4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4" fontId="13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4" fontId="14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4" fillId="2" borderId="7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vertical="center"/>
    </xf>
    <xf numFmtId="4" fontId="4" fillId="2" borderId="7" xfId="0" applyNumberFormat="1" applyFont="1" applyFill="1" applyBorder="1" applyAlignment="1">
      <alignment vertical="center"/>
    </xf>
    <xf numFmtId="0" fontId="0" fillId="2" borderId="21" xfId="0" applyFont="1" applyFill="1" applyBorder="1" applyAlignment="1">
      <alignment vertical="center"/>
    </xf>
    <xf numFmtId="0" fontId="25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0" fillId="0" borderId="0" xfId="0" applyNumberFormat="1" applyFont="1" applyAlignment="1">
      <alignment horizontal="left" vertical="center"/>
    </xf>
    <xf numFmtId="0" fontId="17" fillId="3" borderId="7" xfId="0" applyFont="1" applyFill="1" applyBorder="1" applyAlignment="1">
      <alignment horizontal="center" vertical="center"/>
    </xf>
    <xf numFmtId="0" fontId="17" fillId="3" borderId="7" xfId="0" applyFont="1" applyFill="1" applyBorder="1" applyAlignment="1">
      <alignment horizontal="left" vertical="center"/>
    </xf>
    <xf numFmtId="4" fontId="23" fillId="0" borderId="0" xfId="0" applyNumberFormat="1" applyFont="1" applyAlignment="1">
      <alignment horizontal="right" vertical="center"/>
    </xf>
    <xf numFmtId="0" fontId="23" fillId="0" borderId="0" xfId="0" applyFont="1" applyAlignment="1">
      <alignment vertical="center"/>
    </xf>
    <xf numFmtId="0" fontId="16" fillId="0" borderId="17" xfId="0" applyFont="1" applyBorder="1" applyAlignment="1">
      <alignment horizontal="center" vertical="center"/>
    </xf>
    <xf numFmtId="0" fontId="16" fillId="0" borderId="10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4" fontId="19" fillId="0" borderId="0" xfId="0" applyNumberFormat="1" applyFont="1" applyAlignment="1">
      <alignment horizontal="right" vertical="center"/>
    </xf>
    <xf numFmtId="0" fontId="17" fillId="3" borderId="7" xfId="0" applyFont="1" applyFill="1" applyBorder="1" applyAlignment="1">
      <alignment horizontal="right" vertical="center"/>
    </xf>
    <xf numFmtId="4" fontId="19" fillId="0" borderId="0" xfId="0" applyNumberFormat="1" applyFont="1" applyAlignment="1">
      <alignment vertical="center"/>
    </xf>
    <xf numFmtId="0" fontId="17" fillId="3" borderId="6" xfId="0" applyFont="1" applyFill="1" applyBorder="1" applyAlignment="1">
      <alignment horizontal="center" vertical="center"/>
    </xf>
    <xf numFmtId="0" fontId="17" fillId="3" borderId="21" xfId="0" applyFont="1" applyFill="1" applyBorder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73"/>
  <sheetViews>
    <sheetView showGridLines="0" workbookViewId="0" topLeftCell="A43">
      <selection activeCell="BH23" sqref="BH23"/>
    </sheetView>
  </sheetViews>
  <sheetFormatPr defaultColWidth="9.140625" defaultRowHeight="12"/>
  <cols>
    <col min="1" max="1" width="7.140625" style="0" customWidth="1"/>
    <col min="2" max="2" width="1.421875" style="0" customWidth="1"/>
    <col min="3" max="3" width="3.421875" style="0" customWidth="1"/>
    <col min="4" max="33" width="2.28125" style="0" customWidth="1"/>
    <col min="34" max="34" width="2.8515625" style="0" customWidth="1"/>
    <col min="35" max="35" width="27.140625" style="0" customWidth="1"/>
    <col min="36" max="37" width="2.140625" style="0" customWidth="1"/>
    <col min="38" max="38" width="7.140625" style="0" customWidth="1"/>
    <col min="39" max="39" width="2.8515625" style="0" customWidth="1"/>
    <col min="40" max="40" width="11.421875" style="0" customWidth="1"/>
    <col min="41" max="41" width="6.421875" style="0" customWidth="1"/>
    <col min="42" max="42" width="3.421875" style="0" customWidth="1"/>
    <col min="43" max="43" width="13.421875" style="0" hidden="1" customWidth="1"/>
    <col min="44" max="44" width="11.7109375" style="0" customWidth="1"/>
    <col min="45" max="47" width="22.140625" style="0" hidden="1" customWidth="1"/>
    <col min="48" max="49" width="18.421875" style="0" hidden="1" customWidth="1"/>
    <col min="50" max="51" width="21.421875" style="0" hidden="1" customWidth="1"/>
    <col min="52" max="52" width="18.421875" style="0" hidden="1" customWidth="1"/>
    <col min="53" max="53" width="16.421875" style="0" hidden="1" customWidth="1"/>
    <col min="54" max="54" width="21.421875" style="0" hidden="1" customWidth="1"/>
    <col min="55" max="55" width="18.421875" style="0" hidden="1" customWidth="1"/>
    <col min="56" max="56" width="16.421875" style="0" hidden="1" customWidth="1"/>
    <col min="57" max="57" width="57.00390625" style="0" customWidth="1"/>
    <col min="71" max="91" width="9.140625" style="0" hidden="1" customWidth="1"/>
  </cols>
  <sheetData>
    <row r="1" spans="1:74" ht="12">
      <c r="A1" s="12" t="s">
        <v>0</v>
      </c>
      <c r="AZ1" s="12" t="s">
        <v>1</v>
      </c>
      <c r="BA1" s="12" t="s">
        <v>2</v>
      </c>
      <c r="BB1" s="12" t="s">
        <v>1</v>
      </c>
      <c r="BT1" s="12" t="s">
        <v>3</v>
      </c>
      <c r="BU1" s="12" t="s">
        <v>3</v>
      </c>
      <c r="BV1" s="12" t="s">
        <v>4</v>
      </c>
    </row>
    <row r="2" spans="44:72" ht="36.95" customHeight="1">
      <c r="AR2" s="153" t="s">
        <v>5</v>
      </c>
      <c r="AS2" s="151"/>
      <c r="AT2" s="151"/>
      <c r="AU2" s="151"/>
      <c r="AV2" s="151"/>
      <c r="AW2" s="151"/>
      <c r="AX2" s="151"/>
      <c r="AY2" s="151"/>
      <c r="AZ2" s="151"/>
      <c r="BA2" s="151"/>
      <c r="BB2" s="151"/>
      <c r="BC2" s="151"/>
      <c r="BD2" s="151"/>
      <c r="BE2" s="151"/>
      <c r="BS2" s="13" t="s">
        <v>6</v>
      </c>
      <c r="BT2" s="13" t="s">
        <v>7</v>
      </c>
    </row>
    <row r="3" spans="2:72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6"/>
      <c r="BS3" s="13" t="s">
        <v>6</v>
      </c>
      <c r="BT3" s="13" t="s">
        <v>8</v>
      </c>
    </row>
    <row r="4" spans="2:71" ht="24.95" customHeight="1">
      <c r="B4" s="16"/>
      <c r="D4" s="17" t="s">
        <v>9</v>
      </c>
      <c r="AR4" s="16"/>
      <c r="AS4" s="18" t="s">
        <v>10</v>
      </c>
      <c r="BS4" s="13" t="s">
        <v>11</v>
      </c>
    </row>
    <row r="5" spans="2:71" ht="12" customHeight="1">
      <c r="B5" s="16"/>
      <c r="D5" s="19" t="s">
        <v>12</v>
      </c>
      <c r="K5" s="150" t="s">
        <v>13</v>
      </c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151"/>
      <c r="X5" s="151"/>
      <c r="Y5" s="151"/>
      <c r="Z5" s="151"/>
      <c r="AA5" s="151"/>
      <c r="AB5" s="151"/>
      <c r="AC5" s="151"/>
      <c r="AD5" s="151"/>
      <c r="AE5" s="151"/>
      <c r="AF5" s="151"/>
      <c r="AG5" s="151"/>
      <c r="AH5" s="151"/>
      <c r="AI5" s="151"/>
      <c r="AJ5" s="151"/>
      <c r="AK5" s="151"/>
      <c r="AL5" s="151"/>
      <c r="AM5" s="151"/>
      <c r="AN5" s="151"/>
      <c r="AO5" s="151"/>
      <c r="AR5" s="16"/>
      <c r="BS5" s="13" t="s">
        <v>6</v>
      </c>
    </row>
    <row r="6" spans="2:71" ht="36.95" customHeight="1">
      <c r="B6" s="16"/>
      <c r="D6" s="20" t="s">
        <v>14</v>
      </c>
      <c r="K6" s="152" t="s">
        <v>15</v>
      </c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151"/>
      <c r="AG6" s="151"/>
      <c r="AH6" s="151"/>
      <c r="AI6" s="151"/>
      <c r="AJ6" s="151"/>
      <c r="AK6" s="151"/>
      <c r="AL6" s="151"/>
      <c r="AM6" s="151"/>
      <c r="AN6" s="151"/>
      <c r="AO6" s="151"/>
      <c r="AR6" s="16"/>
      <c r="BS6" s="13" t="s">
        <v>16</v>
      </c>
    </row>
    <row r="7" spans="2:71" ht="12" customHeight="1">
      <c r="B7" s="16"/>
      <c r="D7" s="21" t="s">
        <v>17</v>
      </c>
      <c r="K7" s="13" t="s">
        <v>1</v>
      </c>
      <c r="AK7" s="21" t="s">
        <v>18</v>
      </c>
      <c r="AN7" s="13" t="s">
        <v>1</v>
      </c>
      <c r="AR7" s="16"/>
      <c r="BS7" s="13" t="s">
        <v>19</v>
      </c>
    </row>
    <row r="8" spans="2:71" ht="12" customHeight="1">
      <c r="B8" s="16"/>
      <c r="D8" s="21" t="s">
        <v>20</v>
      </c>
      <c r="K8" s="13" t="s">
        <v>21</v>
      </c>
      <c r="AK8" s="21" t="s">
        <v>22</v>
      </c>
      <c r="AN8" s="13" t="s">
        <v>23</v>
      </c>
      <c r="AR8" s="16"/>
      <c r="BS8" s="13" t="s">
        <v>24</v>
      </c>
    </row>
    <row r="9" spans="2:71" ht="14.45" customHeight="1">
      <c r="B9" s="16"/>
      <c r="AR9" s="16"/>
      <c r="BS9" s="13" t="s">
        <v>25</v>
      </c>
    </row>
    <row r="10" spans="2:71" ht="12" customHeight="1">
      <c r="B10" s="16"/>
      <c r="D10" s="21" t="s">
        <v>26</v>
      </c>
      <c r="AK10" s="21" t="s">
        <v>27</v>
      </c>
      <c r="AN10" s="13" t="s">
        <v>1</v>
      </c>
      <c r="AR10" s="16"/>
      <c r="BS10" s="13" t="s">
        <v>16</v>
      </c>
    </row>
    <row r="11" spans="2:71" ht="18.4" customHeight="1">
      <c r="B11" s="16"/>
      <c r="E11" s="13" t="s">
        <v>28</v>
      </c>
      <c r="AK11" s="21" t="s">
        <v>29</v>
      </c>
      <c r="AN11" s="13" t="s">
        <v>1</v>
      </c>
      <c r="AR11" s="16"/>
      <c r="BS11" s="13" t="s">
        <v>16</v>
      </c>
    </row>
    <row r="12" spans="2:71" ht="6.95" customHeight="1">
      <c r="B12" s="16"/>
      <c r="AR12" s="16"/>
      <c r="BS12" s="13" t="s">
        <v>16</v>
      </c>
    </row>
    <row r="13" spans="2:71" ht="12" customHeight="1">
      <c r="B13" s="16"/>
      <c r="D13" s="21" t="s">
        <v>30</v>
      </c>
      <c r="AK13" s="21" t="s">
        <v>27</v>
      </c>
      <c r="AN13" s="13" t="s">
        <v>1</v>
      </c>
      <c r="AR13" s="16"/>
      <c r="BS13" s="13" t="s">
        <v>16</v>
      </c>
    </row>
    <row r="14" spans="2:71" ht="12">
      <c r="B14" s="16"/>
      <c r="E14" s="13" t="s">
        <v>31</v>
      </c>
      <c r="AK14" s="21" t="s">
        <v>29</v>
      </c>
      <c r="AN14" s="13" t="s">
        <v>1</v>
      </c>
      <c r="AR14" s="16"/>
      <c r="BS14" s="13" t="s">
        <v>16</v>
      </c>
    </row>
    <row r="15" spans="2:71" ht="6.95" customHeight="1">
      <c r="B15" s="16"/>
      <c r="AR15" s="16"/>
      <c r="BS15" s="13" t="s">
        <v>3</v>
      </c>
    </row>
    <row r="16" spans="2:71" ht="12" customHeight="1">
      <c r="B16" s="16"/>
      <c r="D16" s="21" t="s">
        <v>32</v>
      </c>
      <c r="AK16" s="21" t="s">
        <v>27</v>
      </c>
      <c r="AN16" s="13" t="s">
        <v>1</v>
      </c>
      <c r="AR16" s="16"/>
      <c r="BS16" s="13" t="s">
        <v>3</v>
      </c>
    </row>
    <row r="17" spans="2:71" ht="18.4" customHeight="1">
      <c r="B17" s="16"/>
      <c r="E17" s="13" t="s">
        <v>33</v>
      </c>
      <c r="AK17" s="21" t="s">
        <v>29</v>
      </c>
      <c r="AN17" s="13" t="s">
        <v>1</v>
      </c>
      <c r="AR17" s="16"/>
      <c r="BS17" s="13" t="s">
        <v>34</v>
      </c>
    </row>
    <row r="18" spans="2:71" ht="6.95" customHeight="1">
      <c r="B18" s="16"/>
      <c r="AR18" s="16"/>
      <c r="BS18" s="13" t="s">
        <v>6</v>
      </c>
    </row>
    <row r="19" spans="2:71" ht="12" customHeight="1">
      <c r="B19" s="16"/>
      <c r="D19" s="21" t="s">
        <v>35</v>
      </c>
      <c r="AK19" s="21" t="s">
        <v>27</v>
      </c>
      <c r="AN19" s="13" t="s">
        <v>1</v>
      </c>
      <c r="AR19" s="16"/>
      <c r="BS19" s="13" t="s">
        <v>6</v>
      </c>
    </row>
    <row r="20" spans="2:71" ht="18.4" customHeight="1">
      <c r="B20" s="16"/>
      <c r="E20" s="13" t="s">
        <v>36</v>
      </c>
      <c r="AK20" s="21" t="s">
        <v>29</v>
      </c>
      <c r="AN20" s="13" t="s">
        <v>1</v>
      </c>
      <c r="AR20" s="16"/>
      <c r="BS20" s="13" t="s">
        <v>34</v>
      </c>
    </row>
    <row r="21" spans="2:44" ht="6.95" customHeight="1">
      <c r="B21" s="16"/>
      <c r="AR21" s="16"/>
    </row>
    <row r="22" spans="2:44" ht="12" customHeight="1">
      <c r="B22" s="16"/>
      <c r="D22" s="21" t="s">
        <v>37</v>
      </c>
      <c r="AR22" s="16"/>
    </row>
    <row r="23" spans="2:44" ht="30.6" customHeight="1">
      <c r="B23" s="16"/>
      <c r="E23" s="154" t="s">
        <v>38</v>
      </c>
      <c r="F23" s="154"/>
      <c r="G23" s="154"/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4"/>
      <c r="X23" s="154"/>
      <c r="Y23" s="154"/>
      <c r="Z23" s="154"/>
      <c r="AA23" s="154"/>
      <c r="AB23" s="154"/>
      <c r="AC23" s="154"/>
      <c r="AD23" s="154"/>
      <c r="AE23" s="154"/>
      <c r="AF23" s="154"/>
      <c r="AG23" s="154"/>
      <c r="AH23" s="154"/>
      <c r="AI23" s="154"/>
      <c r="AJ23" s="154"/>
      <c r="AK23" s="154"/>
      <c r="AL23" s="154"/>
      <c r="AM23" s="154"/>
      <c r="AN23" s="154"/>
      <c r="AR23" s="16"/>
    </row>
    <row r="24" spans="2:44" ht="6.95" customHeight="1">
      <c r="B24" s="16"/>
      <c r="AR24" s="16"/>
    </row>
    <row r="25" spans="2:44" ht="6.95" customHeight="1">
      <c r="B25" s="16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R25" s="16"/>
    </row>
    <row r="26" spans="2:44" s="1" customFormat="1" ht="25.9" customHeight="1">
      <c r="B26" s="24"/>
      <c r="D26" s="25" t="s">
        <v>39</v>
      </c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155">
        <f>ROUND(AG54,2)</f>
        <v>0</v>
      </c>
      <c r="AL26" s="156"/>
      <c r="AM26" s="156"/>
      <c r="AN26" s="156"/>
      <c r="AO26" s="156"/>
      <c r="AR26" s="24"/>
    </row>
    <row r="27" spans="2:44" s="1" customFormat="1" ht="6.95" customHeight="1">
      <c r="B27" s="24"/>
      <c r="AR27" s="24"/>
    </row>
    <row r="28" spans="2:44" s="1" customFormat="1" ht="12">
      <c r="B28" s="24"/>
      <c r="L28" s="157" t="s">
        <v>40</v>
      </c>
      <c r="M28" s="157"/>
      <c r="N28" s="157"/>
      <c r="O28" s="157"/>
      <c r="P28" s="157"/>
      <c r="W28" s="157" t="s">
        <v>41</v>
      </c>
      <c r="X28" s="157"/>
      <c r="Y28" s="157"/>
      <c r="Z28" s="157"/>
      <c r="AA28" s="157"/>
      <c r="AB28" s="157"/>
      <c r="AC28" s="157"/>
      <c r="AD28" s="157"/>
      <c r="AE28" s="157"/>
      <c r="AK28" s="157" t="s">
        <v>42</v>
      </c>
      <c r="AL28" s="157"/>
      <c r="AM28" s="157"/>
      <c r="AN28" s="157"/>
      <c r="AO28" s="157"/>
      <c r="AR28" s="24"/>
    </row>
    <row r="29" spans="2:44" s="2" customFormat="1" ht="14.45" customHeight="1">
      <c r="B29" s="28"/>
      <c r="D29" s="21" t="s">
        <v>43</v>
      </c>
      <c r="F29" s="21" t="s">
        <v>44</v>
      </c>
      <c r="L29" s="160">
        <v>0.21</v>
      </c>
      <c r="M29" s="159"/>
      <c r="N29" s="159"/>
      <c r="O29" s="159"/>
      <c r="P29" s="159"/>
      <c r="W29" s="158">
        <f>SUM(AK26)</f>
        <v>0</v>
      </c>
      <c r="X29" s="159"/>
      <c r="Y29" s="159"/>
      <c r="Z29" s="159"/>
      <c r="AA29" s="159"/>
      <c r="AB29" s="159"/>
      <c r="AC29" s="159"/>
      <c r="AD29" s="159"/>
      <c r="AE29" s="159"/>
      <c r="AK29" s="158">
        <f>W29*0.21</f>
        <v>0</v>
      </c>
      <c r="AL29" s="159"/>
      <c r="AM29" s="159"/>
      <c r="AN29" s="159"/>
      <c r="AO29" s="159"/>
      <c r="AR29" s="28"/>
    </row>
    <row r="30" spans="2:44" s="2" customFormat="1" ht="14.45" customHeight="1">
      <c r="B30" s="28"/>
      <c r="F30" s="21" t="s">
        <v>45</v>
      </c>
      <c r="L30" s="160">
        <v>0.15</v>
      </c>
      <c r="M30" s="159"/>
      <c r="N30" s="159"/>
      <c r="O30" s="159"/>
      <c r="P30" s="159"/>
      <c r="W30" s="158">
        <v>0</v>
      </c>
      <c r="X30" s="159"/>
      <c r="Y30" s="159"/>
      <c r="Z30" s="159"/>
      <c r="AA30" s="159"/>
      <c r="AB30" s="159"/>
      <c r="AC30" s="159"/>
      <c r="AD30" s="159"/>
      <c r="AE30" s="159"/>
      <c r="AK30" s="158">
        <v>0</v>
      </c>
      <c r="AL30" s="159"/>
      <c r="AM30" s="159"/>
      <c r="AN30" s="159"/>
      <c r="AO30" s="159"/>
      <c r="AR30" s="28"/>
    </row>
    <row r="31" spans="2:44" s="2" customFormat="1" ht="14.45" customHeight="1" hidden="1">
      <c r="B31" s="28"/>
      <c r="F31" s="21" t="s">
        <v>46</v>
      </c>
      <c r="L31" s="160">
        <v>0.21</v>
      </c>
      <c r="M31" s="159"/>
      <c r="N31" s="159"/>
      <c r="O31" s="159"/>
      <c r="P31" s="159"/>
      <c r="W31" s="158" t="e">
        <f>ROUND(BB54,2)</f>
        <v>#REF!</v>
      </c>
      <c r="X31" s="159"/>
      <c r="Y31" s="159"/>
      <c r="Z31" s="159"/>
      <c r="AA31" s="159"/>
      <c r="AB31" s="159"/>
      <c r="AC31" s="159"/>
      <c r="AD31" s="159"/>
      <c r="AE31" s="159"/>
      <c r="AK31" s="158">
        <v>0</v>
      </c>
      <c r="AL31" s="159"/>
      <c r="AM31" s="159"/>
      <c r="AN31" s="159"/>
      <c r="AO31" s="159"/>
      <c r="AR31" s="28"/>
    </row>
    <row r="32" spans="2:44" s="2" customFormat="1" ht="14.45" customHeight="1" hidden="1">
      <c r="B32" s="28"/>
      <c r="F32" s="21" t="s">
        <v>47</v>
      </c>
      <c r="L32" s="160">
        <v>0.15</v>
      </c>
      <c r="M32" s="159"/>
      <c r="N32" s="159"/>
      <c r="O32" s="159"/>
      <c r="P32" s="159"/>
      <c r="W32" s="158" t="e">
        <f>ROUND(BC54,2)</f>
        <v>#REF!</v>
      </c>
      <c r="X32" s="159"/>
      <c r="Y32" s="159"/>
      <c r="Z32" s="159"/>
      <c r="AA32" s="159"/>
      <c r="AB32" s="159"/>
      <c r="AC32" s="159"/>
      <c r="AD32" s="159"/>
      <c r="AE32" s="159"/>
      <c r="AK32" s="158">
        <v>0</v>
      </c>
      <c r="AL32" s="159"/>
      <c r="AM32" s="159"/>
      <c r="AN32" s="159"/>
      <c r="AO32" s="159"/>
      <c r="AR32" s="28"/>
    </row>
    <row r="33" spans="2:44" s="2" customFormat="1" ht="14.45" customHeight="1" hidden="1">
      <c r="B33" s="28"/>
      <c r="F33" s="21" t="s">
        <v>48</v>
      </c>
      <c r="L33" s="160">
        <v>0</v>
      </c>
      <c r="M33" s="159"/>
      <c r="N33" s="159"/>
      <c r="O33" s="159"/>
      <c r="P33" s="159"/>
      <c r="W33" s="158" t="e">
        <f>ROUND(BD54,2)</f>
        <v>#REF!</v>
      </c>
      <c r="X33" s="159"/>
      <c r="Y33" s="159"/>
      <c r="Z33" s="159"/>
      <c r="AA33" s="159"/>
      <c r="AB33" s="159"/>
      <c r="AC33" s="159"/>
      <c r="AD33" s="159"/>
      <c r="AE33" s="159"/>
      <c r="AK33" s="158">
        <v>0</v>
      </c>
      <c r="AL33" s="159"/>
      <c r="AM33" s="159"/>
      <c r="AN33" s="159"/>
      <c r="AO33" s="159"/>
      <c r="AR33" s="28"/>
    </row>
    <row r="34" spans="2:44" s="1" customFormat="1" ht="6.95" customHeight="1">
      <c r="B34" s="24"/>
      <c r="AR34" s="24"/>
    </row>
    <row r="35" spans="2:44" s="1" customFormat="1" ht="25.9" customHeight="1">
      <c r="B35" s="24"/>
      <c r="C35" s="30"/>
      <c r="D35" s="31" t="s">
        <v>49</v>
      </c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3" t="s">
        <v>50</v>
      </c>
      <c r="U35" s="32"/>
      <c r="V35" s="32"/>
      <c r="W35" s="32"/>
      <c r="X35" s="161" t="s">
        <v>51</v>
      </c>
      <c r="Y35" s="162"/>
      <c r="Z35" s="162"/>
      <c r="AA35" s="162"/>
      <c r="AB35" s="162"/>
      <c r="AC35" s="32"/>
      <c r="AD35" s="32"/>
      <c r="AE35" s="32"/>
      <c r="AF35" s="32"/>
      <c r="AG35" s="32"/>
      <c r="AH35" s="32"/>
      <c r="AI35" s="32"/>
      <c r="AJ35" s="32"/>
      <c r="AK35" s="163">
        <f>SUM(AK26:AK33)</f>
        <v>0</v>
      </c>
      <c r="AL35" s="162"/>
      <c r="AM35" s="162"/>
      <c r="AN35" s="162"/>
      <c r="AO35" s="164"/>
      <c r="AP35" s="30"/>
      <c r="AQ35" s="30"/>
      <c r="AR35" s="24"/>
    </row>
    <row r="36" spans="2:44" s="1" customFormat="1" ht="6.95" customHeight="1">
      <c r="B36" s="24"/>
      <c r="AR36" s="24"/>
    </row>
    <row r="37" spans="2:44" s="1" customFormat="1" ht="6.95" customHeight="1"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24"/>
    </row>
    <row r="41" spans="2:44" s="1" customFormat="1" ht="6.95" customHeight="1">
      <c r="B41" s="36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24"/>
    </row>
    <row r="42" spans="2:44" s="1" customFormat="1" ht="24.95" customHeight="1">
      <c r="B42" s="24"/>
      <c r="C42" s="17" t="s">
        <v>52</v>
      </c>
      <c r="AR42" s="24"/>
    </row>
    <row r="43" spans="2:44" s="1" customFormat="1" ht="6.95" customHeight="1">
      <c r="B43" s="24"/>
      <c r="AR43" s="24"/>
    </row>
    <row r="44" spans="2:44" s="1" customFormat="1" ht="12" customHeight="1">
      <c r="B44" s="24"/>
      <c r="C44" s="21" t="s">
        <v>12</v>
      </c>
      <c r="L44" s="1" t="str">
        <f>K5</f>
        <v>256</v>
      </c>
      <c r="AR44" s="24"/>
    </row>
    <row r="45" spans="2:44" s="3" customFormat="1" ht="36.95" customHeight="1">
      <c r="B45" s="38"/>
      <c r="C45" s="39" t="s">
        <v>14</v>
      </c>
      <c r="L45" s="168" t="str">
        <f>K6</f>
        <v>Stavební úpravy Jízdárny - 1PP, Tachov - Světce</v>
      </c>
      <c r="M45" s="169"/>
      <c r="N45" s="169"/>
      <c r="O45" s="169"/>
      <c r="P45" s="169"/>
      <c r="Q45" s="169"/>
      <c r="R45" s="169"/>
      <c r="S45" s="169"/>
      <c r="T45" s="169"/>
      <c r="U45" s="169"/>
      <c r="V45" s="169"/>
      <c r="W45" s="169"/>
      <c r="X45" s="169"/>
      <c r="Y45" s="169"/>
      <c r="Z45" s="169"/>
      <c r="AA45" s="169"/>
      <c r="AB45" s="169"/>
      <c r="AC45" s="169"/>
      <c r="AD45" s="169"/>
      <c r="AE45" s="169"/>
      <c r="AF45" s="169"/>
      <c r="AG45" s="169"/>
      <c r="AH45" s="169"/>
      <c r="AI45" s="169"/>
      <c r="AJ45" s="169"/>
      <c r="AK45" s="169"/>
      <c r="AL45" s="169"/>
      <c r="AM45" s="169"/>
      <c r="AN45" s="169"/>
      <c r="AO45" s="169"/>
      <c r="AR45" s="38"/>
    </row>
    <row r="46" spans="2:44" s="1" customFormat="1" ht="6.95" customHeight="1">
      <c r="B46" s="24"/>
      <c r="AR46" s="24"/>
    </row>
    <row r="47" spans="2:44" s="1" customFormat="1" ht="12" customHeight="1">
      <c r="B47" s="24"/>
      <c r="C47" s="21" t="s">
        <v>20</v>
      </c>
      <c r="L47" s="40" t="str">
        <f>IF(K8="","",K8)</f>
        <v>Tachov</v>
      </c>
      <c r="AI47" s="21" t="s">
        <v>22</v>
      </c>
      <c r="AM47" s="170" t="str">
        <f>IF(AN8="","",AN8)</f>
        <v>6. 7. 2018</v>
      </c>
      <c r="AN47" s="170"/>
      <c r="AR47" s="24"/>
    </row>
    <row r="48" spans="2:44" s="1" customFormat="1" ht="6.95" customHeight="1">
      <c r="B48" s="24"/>
      <c r="AR48" s="24"/>
    </row>
    <row r="49" spans="2:56" s="1" customFormat="1" ht="22.9" customHeight="1">
      <c r="B49" s="24"/>
      <c r="C49" s="21" t="s">
        <v>26</v>
      </c>
      <c r="L49" s="1" t="str">
        <f>IF(E11="","",E11)</f>
        <v>Město Tachov</v>
      </c>
      <c r="AI49" s="21" t="s">
        <v>32</v>
      </c>
      <c r="AM49" s="166" t="str">
        <f>IF(E17="","",E17)</f>
        <v>Ateliér Soukup Opl Švehla s.r.o.</v>
      </c>
      <c r="AN49" s="167"/>
      <c r="AO49" s="167"/>
      <c r="AP49" s="167"/>
      <c r="AR49" s="24"/>
      <c r="AS49" s="175" t="s">
        <v>53</v>
      </c>
      <c r="AT49" s="176"/>
      <c r="AU49" s="42"/>
      <c r="AV49" s="42"/>
      <c r="AW49" s="42"/>
      <c r="AX49" s="42"/>
      <c r="AY49" s="42"/>
      <c r="AZ49" s="42"/>
      <c r="BA49" s="42"/>
      <c r="BB49" s="42"/>
      <c r="BC49" s="42"/>
      <c r="BD49" s="43"/>
    </row>
    <row r="50" spans="2:56" s="1" customFormat="1" ht="12.6" customHeight="1">
      <c r="B50" s="24"/>
      <c r="C50" s="21" t="s">
        <v>30</v>
      </c>
      <c r="L50" s="1" t="str">
        <f>IF(E14="","",E14)</f>
        <v xml:space="preserve"> </v>
      </c>
      <c r="AI50" s="21" t="s">
        <v>35</v>
      </c>
      <c r="AM50" s="166" t="str">
        <f>IF(E20="","",E20)</f>
        <v>Tomáš Chlumecký</v>
      </c>
      <c r="AN50" s="167"/>
      <c r="AO50" s="167"/>
      <c r="AP50" s="167"/>
      <c r="AR50" s="24"/>
      <c r="AS50" s="177"/>
      <c r="AT50" s="178"/>
      <c r="AU50" s="45"/>
      <c r="AV50" s="45"/>
      <c r="AW50" s="45"/>
      <c r="AX50" s="45"/>
      <c r="AY50" s="45"/>
      <c r="AZ50" s="45"/>
      <c r="BA50" s="45"/>
      <c r="BB50" s="45"/>
      <c r="BC50" s="45"/>
      <c r="BD50" s="46"/>
    </row>
    <row r="51" spans="2:56" s="1" customFormat="1" ht="10.9" customHeight="1">
      <c r="B51" s="24"/>
      <c r="AR51" s="24"/>
      <c r="AS51" s="177"/>
      <c r="AT51" s="178"/>
      <c r="AU51" s="45"/>
      <c r="AV51" s="45"/>
      <c r="AW51" s="45"/>
      <c r="AX51" s="45"/>
      <c r="AY51" s="45"/>
      <c r="AZ51" s="45"/>
      <c r="BA51" s="45"/>
      <c r="BB51" s="45"/>
      <c r="BC51" s="45"/>
      <c r="BD51" s="46"/>
    </row>
    <row r="52" spans="2:56" s="1" customFormat="1" ht="29.25" customHeight="1">
      <c r="B52" s="24"/>
      <c r="C52" s="182" t="s">
        <v>54</v>
      </c>
      <c r="D52" s="172"/>
      <c r="E52" s="172"/>
      <c r="F52" s="172"/>
      <c r="G52" s="172"/>
      <c r="H52" s="47"/>
      <c r="I52" s="171" t="s">
        <v>55</v>
      </c>
      <c r="J52" s="172"/>
      <c r="K52" s="172"/>
      <c r="L52" s="172"/>
      <c r="M52" s="172"/>
      <c r="N52" s="172"/>
      <c r="O52" s="172"/>
      <c r="P52" s="172"/>
      <c r="Q52" s="172"/>
      <c r="R52" s="172"/>
      <c r="S52" s="172"/>
      <c r="T52" s="172"/>
      <c r="U52" s="172"/>
      <c r="V52" s="172"/>
      <c r="W52" s="172"/>
      <c r="X52" s="172"/>
      <c r="Y52" s="172"/>
      <c r="Z52" s="172"/>
      <c r="AA52" s="172"/>
      <c r="AB52" s="172"/>
      <c r="AC52" s="172"/>
      <c r="AD52" s="172"/>
      <c r="AE52" s="172"/>
      <c r="AF52" s="172"/>
      <c r="AG52" s="180" t="s">
        <v>56</v>
      </c>
      <c r="AH52" s="172"/>
      <c r="AI52" s="172"/>
      <c r="AJ52" s="172"/>
      <c r="AK52" s="172"/>
      <c r="AL52" s="172"/>
      <c r="AM52" s="172"/>
      <c r="AN52" s="171" t="s">
        <v>57</v>
      </c>
      <c r="AO52" s="172"/>
      <c r="AP52" s="183"/>
      <c r="AQ52" s="48" t="s">
        <v>58</v>
      </c>
      <c r="AR52" s="24"/>
      <c r="AS52" s="49" t="s">
        <v>59</v>
      </c>
      <c r="AT52" s="50" t="s">
        <v>60</v>
      </c>
      <c r="AU52" s="50" t="s">
        <v>61</v>
      </c>
      <c r="AV52" s="50" t="s">
        <v>62</v>
      </c>
      <c r="AW52" s="50" t="s">
        <v>63</v>
      </c>
      <c r="AX52" s="50" t="s">
        <v>64</v>
      </c>
      <c r="AY52" s="50" t="s">
        <v>65</v>
      </c>
      <c r="AZ52" s="50" t="s">
        <v>66</v>
      </c>
      <c r="BA52" s="50" t="s">
        <v>67</v>
      </c>
      <c r="BB52" s="50" t="s">
        <v>68</v>
      </c>
      <c r="BC52" s="50" t="s">
        <v>69</v>
      </c>
      <c r="BD52" s="51" t="s">
        <v>70</v>
      </c>
    </row>
    <row r="53" spans="2:56" s="1" customFormat="1" ht="10.9" customHeight="1">
      <c r="B53" s="24"/>
      <c r="AR53" s="24"/>
      <c r="AS53" s="5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3"/>
    </row>
    <row r="54" spans="2:90" s="4" customFormat="1" ht="32.45" customHeight="1">
      <c r="B54" s="53"/>
      <c r="C54" s="54" t="s">
        <v>71</v>
      </c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179">
        <f>SUM(AG55+AG60)</f>
        <v>0</v>
      </c>
      <c r="AH54" s="179"/>
      <c r="AI54" s="179"/>
      <c r="AJ54" s="179"/>
      <c r="AK54" s="179"/>
      <c r="AL54" s="179"/>
      <c r="AM54" s="179"/>
      <c r="AN54" s="181">
        <f>SUM(AN55+AN60)</f>
        <v>0</v>
      </c>
      <c r="AO54" s="181"/>
      <c r="AP54" s="181"/>
      <c r="AQ54" s="57" t="s">
        <v>1</v>
      </c>
      <c r="AR54" s="53"/>
      <c r="AS54" s="58" t="e">
        <f>ROUND(#REF!+SUM(#REF!)+#REF!+SUM(AS55:AS55)+AS60,2)</f>
        <v>#REF!</v>
      </c>
      <c r="AT54" s="59" t="e">
        <f aca="true" t="shared" si="0" ref="AT54:AT71">ROUND(SUM(AV54:AW54),2)</f>
        <v>#REF!</v>
      </c>
      <c r="AU54" s="60" t="e">
        <f>ROUND(#REF!+SUM(#REF!)+#REF!+SUM(AU55:AU55)+AU60,5)</f>
        <v>#REF!</v>
      </c>
      <c r="AV54" s="59" t="e">
        <f>ROUND(AZ54*L29,2)</f>
        <v>#REF!</v>
      </c>
      <c r="AW54" s="59" t="e">
        <f>ROUND(BA54*L30,2)</f>
        <v>#REF!</v>
      </c>
      <c r="AX54" s="59" t="e">
        <f>ROUND(BB54*L29,2)</f>
        <v>#REF!</v>
      </c>
      <c r="AY54" s="59" t="e">
        <f>ROUND(BC54*L30,2)</f>
        <v>#REF!</v>
      </c>
      <c r="AZ54" s="59" t="e">
        <f>ROUND(#REF!+SUM(#REF!)+#REF!+SUM(AZ55:AZ55)+AZ60,2)</f>
        <v>#REF!</v>
      </c>
      <c r="BA54" s="59" t="e">
        <f>ROUND(#REF!+SUM(#REF!)+#REF!+SUM(BA55:BA55)+BA60,2)</f>
        <v>#REF!</v>
      </c>
      <c r="BB54" s="59" t="e">
        <f>ROUND(#REF!+SUM(#REF!)+#REF!+SUM(BB55:BB55)+BB60,2)</f>
        <v>#REF!</v>
      </c>
      <c r="BC54" s="59" t="e">
        <f>ROUND(#REF!+SUM(#REF!)+#REF!+SUM(BC55:BC55)+BC60,2)</f>
        <v>#REF!</v>
      </c>
      <c r="BD54" s="61" t="e">
        <f>ROUND(#REF!+SUM(#REF!)+#REF!+SUM(BD55:BD55)+BD60,2)</f>
        <v>#REF!</v>
      </c>
      <c r="BS54" s="62" t="s">
        <v>72</v>
      </c>
      <c r="BT54" s="62" t="s">
        <v>73</v>
      </c>
      <c r="BU54" s="63" t="s">
        <v>74</v>
      </c>
      <c r="BV54" s="62" t="s">
        <v>75</v>
      </c>
      <c r="BW54" s="62" t="s">
        <v>4</v>
      </c>
      <c r="BX54" s="62" t="s">
        <v>76</v>
      </c>
      <c r="CL54" s="62" t="s">
        <v>1</v>
      </c>
    </row>
    <row r="55" spans="2:91" s="5" customFormat="1" ht="14.45" customHeight="1">
      <c r="B55" s="65"/>
      <c r="C55" s="66"/>
      <c r="D55" s="185" t="s">
        <v>81</v>
      </c>
      <c r="E55" s="185"/>
      <c r="F55" s="185"/>
      <c r="G55" s="185"/>
      <c r="H55" s="185"/>
      <c r="I55" s="67"/>
      <c r="J55" s="185" t="s">
        <v>82</v>
      </c>
      <c r="K55" s="185"/>
      <c r="L55" s="185"/>
      <c r="M55" s="185"/>
      <c r="N55" s="185"/>
      <c r="O55" s="185"/>
      <c r="P55" s="185"/>
      <c r="Q55" s="185"/>
      <c r="R55" s="185"/>
      <c r="S55" s="185"/>
      <c r="T55" s="185"/>
      <c r="U55" s="185"/>
      <c r="V55" s="185"/>
      <c r="W55" s="185"/>
      <c r="X55" s="185"/>
      <c r="Y55" s="185"/>
      <c r="Z55" s="185"/>
      <c r="AA55" s="185"/>
      <c r="AB55" s="185"/>
      <c r="AC55" s="185"/>
      <c r="AD55" s="185"/>
      <c r="AE55" s="185"/>
      <c r="AF55" s="185"/>
      <c r="AG55" s="173">
        <f>ROUND(SUM(AG56:AG59),2)</f>
        <v>0</v>
      </c>
      <c r="AH55" s="174"/>
      <c r="AI55" s="174"/>
      <c r="AJ55" s="174"/>
      <c r="AK55" s="174"/>
      <c r="AL55" s="174"/>
      <c r="AM55" s="174"/>
      <c r="AN55" s="184">
        <f aca="true" t="shared" si="1" ref="AN55:AN71">SUM(AG55,AT55)</f>
        <v>0</v>
      </c>
      <c r="AO55" s="174"/>
      <c r="AP55" s="174"/>
      <c r="AQ55" s="68" t="s">
        <v>79</v>
      </c>
      <c r="AR55" s="65"/>
      <c r="AS55" s="69">
        <f>ROUND(SUM(AS56:AS59),2)</f>
        <v>0</v>
      </c>
      <c r="AT55" s="70">
        <f t="shared" si="0"/>
        <v>0</v>
      </c>
      <c r="AU55" s="71">
        <f>ROUND(SUM(AU56:AU59),5)</f>
        <v>0</v>
      </c>
      <c r="AV55" s="70">
        <f>ROUND(AZ55*L29,2)</f>
        <v>0</v>
      </c>
      <c r="AW55" s="70">
        <f>ROUND(BA55*L30,2)</f>
        <v>0</v>
      </c>
      <c r="AX55" s="70">
        <f>ROUND(BB55*L29,2)</f>
        <v>0</v>
      </c>
      <c r="AY55" s="70">
        <f>ROUND(BC55*L30,2)</f>
        <v>0</v>
      </c>
      <c r="AZ55" s="70">
        <f>ROUND(SUM(AZ56:AZ59),2)</f>
        <v>0</v>
      </c>
      <c r="BA55" s="70">
        <f>ROUND(SUM(BA56:BA59),2)</f>
        <v>0</v>
      </c>
      <c r="BB55" s="70">
        <f>ROUND(SUM(BB56:BB59),2)</f>
        <v>0</v>
      </c>
      <c r="BC55" s="70">
        <f>ROUND(SUM(BC56:BC59),2)</f>
        <v>0</v>
      </c>
      <c r="BD55" s="72">
        <f>ROUND(SUM(BD56:BD59),2)</f>
        <v>0</v>
      </c>
      <c r="BS55" s="73" t="s">
        <v>72</v>
      </c>
      <c r="BT55" s="73" t="s">
        <v>19</v>
      </c>
      <c r="BU55" s="73" t="s">
        <v>74</v>
      </c>
      <c r="BV55" s="73" t="s">
        <v>75</v>
      </c>
      <c r="BW55" s="73" t="s">
        <v>83</v>
      </c>
      <c r="BX55" s="73" t="s">
        <v>4</v>
      </c>
      <c r="CL55" s="73" t="s">
        <v>1</v>
      </c>
      <c r="CM55" s="73" t="s">
        <v>19</v>
      </c>
    </row>
    <row r="56" spans="1:90" s="6" customFormat="1" ht="14.45" customHeight="1">
      <c r="A56" s="64" t="s">
        <v>77</v>
      </c>
      <c r="B56" s="74"/>
      <c r="C56" s="11"/>
      <c r="D56" s="11"/>
      <c r="E56" s="165" t="s">
        <v>84</v>
      </c>
      <c r="F56" s="165"/>
      <c r="G56" s="165"/>
      <c r="H56" s="165"/>
      <c r="I56" s="165"/>
      <c r="J56" s="11"/>
      <c r="K56" s="165" t="s">
        <v>85</v>
      </c>
      <c r="L56" s="165"/>
      <c r="M56" s="165"/>
      <c r="N56" s="165"/>
      <c r="O56" s="165"/>
      <c r="P56" s="165"/>
      <c r="Q56" s="165"/>
      <c r="R56" s="165"/>
      <c r="S56" s="165"/>
      <c r="T56" s="165"/>
      <c r="U56" s="165"/>
      <c r="V56" s="165"/>
      <c r="W56" s="165"/>
      <c r="X56" s="165"/>
      <c r="Y56" s="165"/>
      <c r="Z56" s="165"/>
      <c r="AA56" s="165"/>
      <c r="AB56" s="165"/>
      <c r="AC56" s="165"/>
      <c r="AD56" s="165"/>
      <c r="AE56" s="165"/>
      <c r="AF56" s="165"/>
      <c r="AG56" s="148">
        <f>'AP - Atypické prvky'!J32</f>
        <v>0</v>
      </c>
      <c r="AH56" s="149"/>
      <c r="AI56" s="149"/>
      <c r="AJ56" s="149"/>
      <c r="AK56" s="149"/>
      <c r="AL56" s="149"/>
      <c r="AM56" s="149"/>
      <c r="AN56" s="148">
        <f t="shared" si="1"/>
        <v>0</v>
      </c>
      <c r="AO56" s="149"/>
      <c r="AP56" s="149"/>
      <c r="AQ56" s="75" t="s">
        <v>80</v>
      </c>
      <c r="AR56" s="74"/>
      <c r="AS56" s="76">
        <v>0</v>
      </c>
      <c r="AT56" s="77">
        <f t="shared" si="0"/>
        <v>0</v>
      </c>
      <c r="AU56" s="78">
        <f>'AP - Atypické prvky'!P87</f>
        <v>0</v>
      </c>
      <c r="AV56" s="77">
        <f>'AP - Atypické prvky'!J35</f>
        <v>0</v>
      </c>
      <c r="AW56" s="77">
        <f>'AP - Atypické prvky'!J36</f>
        <v>0</v>
      </c>
      <c r="AX56" s="77">
        <f>'AP - Atypické prvky'!J37</f>
        <v>0</v>
      </c>
      <c r="AY56" s="77">
        <f>'AP - Atypické prvky'!J38</f>
        <v>0</v>
      </c>
      <c r="AZ56" s="77">
        <f>'AP - Atypické prvky'!F35</f>
        <v>0</v>
      </c>
      <c r="BA56" s="77">
        <f>'AP - Atypické prvky'!F36</f>
        <v>0</v>
      </c>
      <c r="BB56" s="77">
        <f>'AP - Atypické prvky'!F37</f>
        <v>0</v>
      </c>
      <c r="BC56" s="77">
        <f>'AP - Atypické prvky'!F38</f>
        <v>0</v>
      </c>
      <c r="BD56" s="79">
        <f>'AP - Atypické prvky'!F39</f>
        <v>0</v>
      </c>
      <c r="BT56" s="80" t="s">
        <v>78</v>
      </c>
      <c r="BV56" s="80" t="s">
        <v>75</v>
      </c>
      <c r="BW56" s="80" t="s">
        <v>86</v>
      </c>
      <c r="BX56" s="80" t="s">
        <v>83</v>
      </c>
      <c r="CL56" s="80" t="s">
        <v>1</v>
      </c>
    </row>
    <row r="57" spans="1:90" s="6" customFormat="1" ht="14.45" customHeight="1">
      <c r="A57" s="64" t="s">
        <v>77</v>
      </c>
      <c r="B57" s="74"/>
      <c r="C57" s="11"/>
      <c r="D57" s="11"/>
      <c r="E57" s="165" t="s">
        <v>87</v>
      </c>
      <c r="F57" s="165"/>
      <c r="G57" s="165"/>
      <c r="H57" s="165"/>
      <c r="I57" s="165"/>
      <c r="J57" s="11"/>
      <c r="K57" s="165" t="s">
        <v>88</v>
      </c>
      <c r="L57" s="165"/>
      <c r="M57" s="165"/>
      <c r="N57" s="165"/>
      <c r="O57" s="165"/>
      <c r="P57" s="165"/>
      <c r="Q57" s="165"/>
      <c r="R57" s="165"/>
      <c r="S57" s="165"/>
      <c r="T57" s="165"/>
      <c r="U57" s="165"/>
      <c r="V57" s="165"/>
      <c r="W57" s="165"/>
      <c r="X57" s="165"/>
      <c r="Y57" s="165"/>
      <c r="Z57" s="165"/>
      <c r="AA57" s="165"/>
      <c r="AB57" s="165"/>
      <c r="AC57" s="165"/>
      <c r="AD57" s="165"/>
      <c r="AE57" s="165"/>
      <c r="AF57" s="165"/>
      <c r="AG57" s="148">
        <f>'F - Filmové prvky'!J32</f>
        <v>0</v>
      </c>
      <c r="AH57" s="149"/>
      <c r="AI57" s="149"/>
      <c r="AJ57" s="149"/>
      <c r="AK57" s="149"/>
      <c r="AL57" s="149"/>
      <c r="AM57" s="149"/>
      <c r="AN57" s="148">
        <f t="shared" si="1"/>
        <v>0</v>
      </c>
      <c r="AO57" s="149"/>
      <c r="AP57" s="149"/>
      <c r="AQ57" s="75" t="s">
        <v>80</v>
      </c>
      <c r="AR57" s="74"/>
      <c r="AS57" s="76">
        <v>0</v>
      </c>
      <c r="AT57" s="77">
        <f t="shared" si="0"/>
        <v>0</v>
      </c>
      <c r="AU57" s="78">
        <f>'F - Filmové prvky'!P87</f>
        <v>0</v>
      </c>
      <c r="AV57" s="77">
        <f>'F - Filmové prvky'!J35</f>
        <v>0</v>
      </c>
      <c r="AW57" s="77">
        <f>'F - Filmové prvky'!J36</f>
        <v>0</v>
      </c>
      <c r="AX57" s="77">
        <f>'F - Filmové prvky'!J37</f>
        <v>0</v>
      </c>
      <c r="AY57" s="77">
        <f>'F - Filmové prvky'!J38</f>
        <v>0</v>
      </c>
      <c r="AZ57" s="77">
        <f>'F - Filmové prvky'!F35</f>
        <v>0</v>
      </c>
      <c r="BA57" s="77">
        <f>'F - Filmové prvky'!F36</f>
        <v>0</v>
      </c>
      <c r="BB57" s="77">
        <f>'F - Filmové prvky'!F37</f>
        <v>0</v>
      </c>
      <c r="BC57" s="77">
        <f>'F - Filmové prvky'!F38</f>
        <v>0</v>
      </c>
      <c r="BD57" s="79">
        <f>'F - Filmové prvky'!F39</f>
        <v>0</v>
      </c>
      <c r="BT57" s="80" t="s">
        <v>78</v>
      </c>
      <c r="BV57" s="80" t="s">
        <v>75</v>
      </c>
      <c r="BW57" s="80" t="s">
        <v>89</v>
      </c>
      <c r="BX57" s="80" t="s">
        <v>83</v>
      </c>
      <c r="CL57" s="80" t="s">
        <v>1</v>
      </c>
    </row>
    <row r="58" spans="1:90" s="6" customFormat="1" ht="24" customHeight="1">
      <c r="A58" s="64" t="s">
        <v>77</v>
      </c>
      <c r="B58" s="74"/>
      <c r="C58" s="11"/>
      <c r="D58" s="11"/>
      <c r="E58" s="165" t="s">
        <v>90</v>
      </c>
      <c r="F58" s="165"/>
      <c r="G58" s="165"/>
      <c r="H58" s="165"/>
      <c r="I58" s="165"/>
      <c r="J58" s="11"/>
      <c r="K58" s="165" t="s">
        <v>91</v>
      </c>
      <c r="L58" s="165"/>
      <c r="M58" s="165"/>
      <c r="N58" s="165"/>
      <c r="O58" s="165"/>
      <c r="P58" s="165"/>
      <c r="Q58" s="165"/>
      <c r="R58" s="165"/>
      <c r="S58" s="165"/>
      <c r="T58" s="165"/>
      <c r="U58" s="165"/>
      <c r="V58" s="165"/>
      <c r="W58" s="165"/>
      <c r="X58" s="165"/>
      <c r="Y58" s="165"/>
      <c r="Z58" s="165"/>
      <c r="AA58" s="165"/>
      <c r="AB58" s="165"/>
      <c r="AC58" s="165"/>
      <c r="AD58" s="165"/>
      <c r="AE58" s="165"/>
      <c r="AF58" s="165"/>
      <c r="AG58" s="148">
        <f>'M - Audiovizuální a multi...'!J32</f>
        <v>0</v>
      </c>
      <c r="AH58" s="149"/>
      <c r="AI58" s="149"/>
      <c r="AJ58" s="149"/>
      <c r="AK58" s="149"/>
      <c r="AL58" s="149"/>
      <c r="AM58" s="149"/>
      <c r="AN58" s="148">
        <f t="shared" si="1"/>
        <v>0</v>
      </c>
      <c r="AO58" s="149"/>
      <c r="AP58" s="149"/>
      <c r="AQ58" s="75" t="s">
        <v>80</v>
      </c>
      <c r="AR58" s="74"/>
      <c r="AS58" s="76">
        <v>0</v>
      </c>
      <c r="AT58" s="77">
        <f t="shared" si="0"/>
        <v>0</v>
      </c>
      <c r="AU58" s="78">
        <f>'M - Audiovizuální a multi...'!P87</f>
        <v>0</v>
      </c>
      <c r="AV58" s="77">
        <f>'M - Audiovizuální a multi...'!J35</f>
        <v>0</v>
      </c>
      <c r="AW58" s="77">
        <f>'M - Audiovizuální a multi...'!J36</f>
        <v>0</v>
      </c>
      <c r="AX58" s="77">
        <f>'M - Audiovizuální a multi...'!J37</f>
        <v>0</v>
      </c>
      <c r="AY58" s="77">
        <f>'M - Audiovizuální a multi...'!J38</f>
        <v>0</v>
      </c>
      <c r="AZ58" s="77">
        <f>'M - Audiovizuální a multi...'!F35</f>
        <v>0</v>
      </c>
      <c r="BA58" s="77">
        <f>'M - Audiovizuální a multi...'!F36</f>
        <v>0</v>
      </c>
      <c r="BB58" s="77">
        <f>'M - Audiovizuální a multi...'!F37</f>
        <v>0</v>
      </c>
      <c r="BC58" s="77">
        <f>'M - Audiovizuální a multi...'!F38</f>
        <v>0</v>
      </c>
      <c r="BD58" s="79">
        <f>'M - Audiovizuální a multi...'!F39</f>
        <v>0</v>
      </c>
      <c r="BT58" s="80" t="s">
        <v>78</v>
      </c>
      <c r="BV58" s="80" t="s">
        <v>75</v>
      </c>
      <c r="BW58" s="80" t="s">
        <v>92</v>
      </c>
      <c r="BX58" s="80" t="s">
        <v>83</v>
      </c>
      <c r="CL58" s="80" t="s">
        <v>1</v>
      </c>
    </row>
    <row r="59" spans="1:90" s="6" customFormat="1" ht="14.45" customHeight="1">
      <c r="A59" s="64" t="s">
        <v>77</v>
      </c>
      <c r="B59" s="74"/>
      <c r="C59" s="11"/>
      <c r="D59" s="11"/>
      <c r="E59" s="165" t="s">
        <v>93</v>
      </c>
      <c r="F59" s="165"/>
      <c r="G59" s="165"/>
      <c r="H59" s="165"/>
      <c r="I59" s="165"/>
      <c r="J59" s="11"/>
      <c r="K59" s="165" t="s">
        <v>94</v>
      </c>
      <c r="L59" s="165"/>
      <c r="M59" s="165"/>
      <c r="N59" s="165"/>
      <c r="O59" s="165"/>
      <c r="P59" s="165"/>
      <c r="Q59" s="165"/>
      <c r="R59" s="165"/>
      <c r="S59" s="165"/>
      <c r="T59" s="165"/>
      <c r="U59" s="165"/>
      <c r="V59" s="165"/>
      <c r="W59" s="165"/>
      <c r="X59" s="165"/>
      <c r="Y59" s="165"/>
      <c r="Z59" s="165"/>
      <c r="AA59" s="165"/>
      <c r="AB59" s="165"/>
      <c r="AC59" s="165"/>
      <c r="AD59" s="165"/>
      <c r="AE59" s="165"/>
      <c r="AF59" s="165"/>
      <c r="AG59" s="148">
        <f>'P - Interiérové vybavení'!J32</f>
        <v>0</v>
      </c>
      <c r="AH59" s="149"/>
      <c r="AI59" s="149"/>
      <c r="AJ59" s="149"/>
      <c r="AK59" s="149"/>
      <c r="AL59" s="149"/>
      <c r="AM59" s="149"/>
      <c r="AN59" s="148">
        <f t="shared" si="1"/>
        <v>0</v>
      </c>
      <c r="AO59" s="149"/>
      <c r="AP59" s="149"/>
      <c r="AQ59" s="75" t="s">
        <v>80</v>
      </c>
      <c r="AR59" s="74"/>
      <c r="AS59" s="76">
        <v>0</v>
      </c>
      <c r="AT59" s="77">
        <f t="shared" si="0"/>
        <v>0</v>
      </c>
      <c r="AU59" s="78">
        <f>'P - Interiérové vybavení'!P87</f>
        <v>0</v>
      </c>
      <c r="AV59" s="77">
        <f>'P - Interiérové vybavení'!J35</f>
        <v>0</v>
      </c>
      <c r="AW59" s="77">
        <f>'P - Interiérové vybavení'!J36</f>
        <v>0</v>
      </c>
      <c r="AX59" s="77">
        <f>'P - Interiérové vybavení'!J37</f>
        <v>0</v>
      </c>
      <c r="AY59" s="77">
        <f>'P - Interiérové vybavení'!J38</f>
        <v>0</v>
      </c>
      <c r="AZ59" s="77">
        <f>'P - Interiérové vybavení'!F35</f>
        <v>0</v>
      </c>
      <c r="BA59" s="77">
        <f>'P - Interiérové vybavení'!F36</f>
        <v>0</v>
      </c>
      <c r="BB59" s="77">
        <f>'P - Interiérové vybavení'!F37</f>
        <v>0</v>
      </c>
      <c r="BC59" s="77">
        <f>'P - Interiérové vybavení'!F38</f>
        <v>0</v>
      </c>
      <c r="BD59" s="79">
        <f>'P - Interiérové vybavení'!F39</f>
        <v>0</v>
      </c>
      <c r="BT59" s="80" t="s">
        <v>78</v>
      </c>
      <c r="BV59" s="80" t="s">
        <v>75</v>
      </c>
      <c r="BW59" s="80" t="s">
        <v>95</v>
      </c>
      <c r="BX59" s="80" t="s">
        <v>83</v>
      </c>
      <c r="CL59" s="80" t="s">
        <v>1</v>
      </c>
    </row>
    <row r="60" spans="2:91" s="5" customFormat="1" ht="14.45" customHeight="1">
      <c r="B60" s="65"/>
      <c r="C60" s="66"/>
      <c r="D60" s="185" t="s">
        <v>96</v>
      </c>
      <c r="E60" s="185"/>
      <c r="F60" s="185"/>
      <c r="G60" s="185"/>
      <c r="H60" s="185"/>
      <c r="I60" s="67"/>
      <c r="J60" s="185" t="s">
        <v>97</v>
      </c>
      <c r="K60" s="185"/>
      <c r="L60" s="185"/>
      <c r="M60" s="185"/>
      <c r="N60" s="185"/>
      <c r="O60" s="185"/>
      <c r="P60" s="185"/>
      <c r="Q60" s="185"/>
      <c r="R60" s="185"/>
      <c r="S60" s="185"/>
      <c r="T60" s="185"/>
      <c r="U60" s="185"/>
      <c r="V60" s="185"/>
      <c r="W60" s="185"/>
      <c r="X60" s="185"/>
      <c r="Y60" s="185"/>
      <c r="Z60" s="185"/>
      <c r="AA60" s="185"/>
      <c r="AB60" s="185"/>
      <c r="AC60" s="185"/>
      <c r="AD60" s="185"/>
      <c r="AE60" s="185"/>
      <c r="AF60" s="185"/>
      <c r="AG60" s="173">
        <f>ROUND(SUM(AG61:AG71),2)</f>
        <v>0</v>
      </c>
      <c r="AH60" s="174"/>
      <c r="AI60" s="174"/>
      <c r="AJ60" s="174"/>
      <c r="AK60" s="174"/>
      <c r="AL60" s="174"/>
      <c r="AM60" s="174"/>
      <c r="AN60" s="184">
        <f t="shared" si="1"/>
        <v>0</v>
      </c>
      <c r="AO60" s="174"/>
      <c r="AP60" s="174"/>
      <c r="AQ60" s="68" t="s">
        <v>79</v>
      </c>
      <c r="AR60" s="65"/>
      <c r="AS60" s="69">
        <f>ROUND(SUM(AS61:AS71),2)</f>
        <v>0</v>
      </c>
      <c r="AT60" s="70">
        <f t="shared" si="0"/>
        <v>0</v>
      </c>
      <c r="AU60" s="71">
        <f>ROUND(SUM(AU61:AU71),5)</f>
        <v>0</v>
      </c>
      <c r="AV60" s="70">
        <f>ROUND(AZ60*L29,2)</f>
        <v>0</v>
      </c>
      <c r="AW60" s="70">
        <f>ROUND(BA60*L30,2)</f>
        <v>0</v>
      </c>
      <c r="AX60" s="70">
        <f>ROUND(BB60*L29,2)</f>
        <v>0</v>
      </c>
      <c r="AY60" s="70">
        <f>ROUND(BC60*L30,2)</f>
        <v>0</v>
      </c>
      <c r="AZ60" s="70">
        <f>ROUND(SUM(AZ61:AZ71),2)</f>
        <v>0</v>
      </c>
      <c r="BA60" s="70">
        <f>ROUND(SUM(BA61:BA71),2)</f>
        <v>0</v>
      </c>
      <c r="BB60" s="70">
        <f>ROUND(SUM(BB61:BB71),2)</f>
        <v>0</v>
      </c>
      <c r="BC60" s="70">
        <f>ROUND(SUM(BC61:BC71),2)</f>
        <v>0</v>
      </c>
      <c r="BD60" s="72">
        <f>ROUND(SUM(BD61:BD71),2)</f>
        <v>0</v>
      </c>
      <c r="BS60" s="73" t="s">
        <v>72</v>
      </c>
      <c r="BT60" s="73" t="s">
        <v>19</v>
      </c>
      <c r="BU60" s="73" t="s">
        <v>74</v>
      </c>
      <c r="BV60" s="73" t="s">
        <v>75</v>
      </c>
      <c r="BW60" s="73" t="s">
        <v>98</v>
      </c>
      <c r="BX60" s="73" t="s">
        <v>4</v>
      </c>
      <c r="CL60" s="73" t="s">
        <v>1</v>
      </c>
      <c r="CM60" s="73" t="s">
        <v>19</v>
      </c>
    </row>
    <row r="61" spans="1:90" s="6" customFormat="1" ht="14.45" customHeight="1">
      <c r="A61" s="64" t="s">
        <v>77</v>
      </c>
      <c r="B61" s="74"/>
      <c r="C61" s="11"/>
      <c r="D61" s="11"/>
      <c r="E61" s="165" t="s">
        <v>84</v>
      </c>
      <c r="F61" s="165"/>
      <c r="G61" s="165"/>
      <c r="H61" s="165"/>
      <c r="I61" s="165"/>
      <c r="J61" s="11"/>
      <c r="K61" s="165" t="s">
        <v>85</v>
      </c>
      <c r="L61" s="165"/>
      <c r="M61" s="165"/>
      <c r="N61" s="165"/>
      <c r="O61" s="165"/>
      <c r="P61" s="165"/>
      <c r="Q61" s="165"/>
      <c r="R61" s="165"/>
      <c r="S61" s="165"/>
      <c r="T61" s="165"/>
      <c r="U61" s="165"/>
      <c r="V61" s="165"/>
      <c r="W61" s="165"/>
      <c r="X61" s="165"/>
      <c r="Y61" s="165"/>
      <c r="Z61" s="165"/>
      <c r="AA61" s="165"/>
      <c r="AB61" s="165"/>
      <c r="AC61" s="165"/>
      <c r="AD61" s="165"/>
      <c r="AE61" s="165"/>
      <c r="AF61" s="165"/>
      <c r="AG61" s="148">
        <f>'AP - Atypické prvky_01'!J32</f>
        <v>0</v>
      </c>
      <c r="AH61" s="149"/>
      <c r="AI61" s="149"/>
      <c r="AJ61" s="149"/>
      <c r="AK61" s="149"/>
      <c r="AL61" s="149"/>
      <c r="AM61" s="149"/>
      <c r="AN61" s="148">
        <f t="shared" si="1"/>
        <v>0</v>
      </c>
      <c r="AO61" s="149"/>
      <c r="AP61" s="149"/>
      <c r="AQ61" s="75" t="s">
        <v>80</v>
      </c>
      <c r="AR61" s="74"/>
      <c r="AS61" s="76">
        <v>0</v>
      </c>
      <c r="AT61" s="77">
        <f t="shared" si="0"/>
        <v>0</v>
      </c>
      <c r="AU61" s="78">
        <f>'AP - Atypické prvky_01'!P87</f>
        <v>0</v>
      </c>
      <c r="AV61" s="77">
        <f>'AP - Atypické prvky_01'!J35</f>
        <v>0</v>
      </c>
      <c r="AW61" s="77">
        <f>'AP - Atypické prvky_01'!J36</f>
        <v>0</v>
      </c>
      <c r="AX61" s="77">
        <f>'AP - Atypické prvky_01'!J37</f>
        <v>0</v>
      </c>
      <c r="AY61" s="77">
        <f>'AP - Atypické prvky_01'!J38</f>
        <v>0</v>
      </c>
      <c r="AZ61" s="77">
        <f>'AP - Atypické prvky_01'!F35</f>
        <v>0</v>
      </c>
      <c r="BA61" s="77">
        <f>'AP - Atypické prvky_01'!F36</f>
        <v>0</v>
      </c>
      <c r="BB61" s="77">
        <f>'AP - Atypické prvky_01'!F37</f>
        <v>0</v>
      </c>
      <c r="BC61" s="77">
        <f>'AP - Atypické prvky_01'!F38</f>
        <v>0</v>
      </c>
      <c r="BD61" s="79">
        <f>'AP - Atypické prvky_01'!F39</f>
        <v>0</v>
      </c>
      <c r="BT61" s="80" t="s">
        <v>78</v>
      </c>
      <c r="BV61" s="80" t="s">
        <v>75</v>
      </c>
      <c r="BW61" s="80" t="s">
        <v>99</v>
      </c>
      <c r="BX61" s="80" t="s">
        <v>98</v>
      </c>
      <c r="CL61" s="80" t="s">
        <v>1</v>
      </c>
    </row>
    <row r="62" spans="1:90" s="6" customFormat="1" ht="14.45" customHeight="1">
      <c r="A62" s="64" t="s">
        <v>77</v>
      </c>
      <c r="B62" s="74"/>
      <c r="C62" s="11"/>
      <c r="D62" s="11"/>
      <c r="E62" s="165" t="s">
        <v>100</v>
      </c>
      <c r="F62" s="165"/>
      <c r="G62" s="165"/>
      <c r="H62" s="165"/>
      <c r="I62" s="165"/>
      <c r="J62" s="11"/>
      <c r="K62" s="165" t="s">
        <v>101</v>
      </c>
      <c r="L62" s="165"/>
      <c r="M62" s="165"/>
      <c r="N62" s="165"/>
      <c r="O62" s="165"/>
      <c r="P62" s="165"/>
      <c r="Q62" s="165"/>
      <c r="R62" s="165"/>
      <c r="S62" s="165"/>
      <c r="T62" s="165"/>
      <c r="U62" s="165"/>
      <c r="V62" s="165"/>
      <c r="W62" s="165"/>
      <c r="X62" s="165"/>
      <c r="Y62" s="165"/>
      <c r="Z62" s="165"/>
      <c r="AA62" s="165"/>
      <c r="AB62" s="165"/>
      <c r="AC62" s="165"/>
      <c r="AD62" s="165"/>
      <c r="AE62" s="165"/>
      <c r="AF62" s="165"/>
      <c r="AG62" s="148">
        <f>'D1 - Prvky z depozitáře- ...'!J32</f>
        <v>0</v>
      </c>
      <c r="AH62" s="149"/>
      <c r="AI62" s="149"/>
      <c r="AJ62" s="149"/>
      <c r="AK62" s="149"/>
      <c r="AL62" s="149"/>
      <c r="AM62" s="149"/>
      <c r="AN62" s="148">
        <f t="shared" si="1"/>
        <v>0</v>
      </c>
      <c r="AO62" s="149"/>
      <c r="AP62" s="149"/>
      <c r="AQ62" s="75" t="s">
        <v>80</v>
      </c>
      <c r="AR62" s="74"/>
      <c r="AS62" s="76">
        <v>0</v>
      </c>
      <c r="AT62" s="77">
        <f t="shared" si="0"/>
        <v>0</v>
      </c>
      <c r="AU62" s="78">
        <f>'D1 - Prvky z depozitáře- ...'!P87</f>
        <v>0</v>
      </c>
      <c r="AV62" s="77">
        <f>'D1 - Prvky z depozitáře- ...'!J35</f>
        <v>0</v>
      </c>
      <c r="AW62" s="77">
        <f>'D1 - Prvky z depozitáře- ...'!J36</f>
        <v>0</v>
      </c>
      <c r="AX62" s="77">
        <f>'D1 - Prvky z depozitáře- ...'!J37</f>
        <v>0</v>
      </c>
      <c r="AY62" s="77">
        <f>'D1 - Prvky z depozitáře- ...'!J38</f>
        <v>0</v>
      </c>
      <c r="AZ62" s="77">
        <f>'D1 - Prvky z depozitáře- ...'!F35</f>
        <v>0</v>
      </c>
      <c r="BA62" s="77">
        <f>'D1 - Prvky z depozitáře- ...'!F36</f>
        <v>0</v>
      </c>
      <c r="BB62" s="77">
        <f>'D1 - Prvky z depozitáře- ...'!F37</f>
        <v>0</v>
      </c>
      <c r="BC62" s="77">
        <f>'D1 - Prvky z depozitáře- ...'!F38</f>
        <v>0</v>
      </c>
      <c r="BD62" s="79">
        <f>'D1 - Prvky z depozitáře- ...'!F39</f>
        <v>0</v>
      </c>
      <c r="BT62" s="80" t="s">
        <v>78</v>
      </c>
      <c r="BV62" s="80" t="s">
        <v>75</v>
      </c>
      <c r="BW62" s="80" t="s">
        <v>102</v>
      </c>
      <c r="BX62" s="80" t="s">
        <v>98</v>
      </c>
      <c r="CL62" s="80" t="s">
        <v>1</v>
      </c>
    </row>
    <row r="63" spans="1:90" s="6" customFormat="1" ht="24" customHeight="1">
      <c r="A63" s="64" t="s">
        <v>77</v>
      </c>
      <c r="B63" s="74"/>
      <c r="C63" s="11"/>
      <c r="D63" s="11"/>
      <c r="E63" s="165" t="s">
        <v>103</v>
      </c>
      <c r="F63" s="165"/>
      <c r="G63" s="165"/>
      <c r="H63" s="165"/>
      <c r="I63" s="165"/>
      <c r="J63" s="11"/>
      <c r="K63" s="165" t="s">
        <v>104</v>
      </c>
      <c r="L63" s="165"/>
      <c r="M63" s="165"/>
      <c r="N63" s="165"/>
      <c r="O63" s="165"/>
      <c r="P63" s="165"/>
      <c r="Q63" s="165"/>
      <c r="R63" s="165"/>
      <c r="S63" s="165"/>
      <c r="T63" s="165"/>
      <c r="U63" s="165"/>
      <c r="V63" s="165"/>
      <c r="W63" s="165"/>
      <c r="X63" s="165"/>
      <c r="Y63" s="165"/>
      <c r="Z63" s="165"/>
      <c r="AA63" s="165"/>
      <c r="AB63" s="165"/>
      <c r="AC63" s="165"/>
      <c r="AD63" s="165"/>
      <c r="AE63" s="165"/>
      <c r="AF63" s="165"/>
      <c r="AG63" s="148">
        <f>'D2 - Prvky z depozitáře- ...'!J32</f>
        <v>0</v>
      </c>
      <c r="AH63" s="149"/>
      <c r="AI63" s="149"/>
      <c r="AJ63" s="149"/>
      <c r="AK63" s="149"/>
      <c r="AL63" s="149"/>
      <c r="AM63" s="149"/>
      <c r="AN63" s="148">
        <f t="shared" si="1"/>
        <v>0</v>
      </c>
      <c r="AO63" s="149"/>
      <c r="AP63" s="149"/>
      <c r="AQ63" s="75" t="s">
        <v>80</v>
      </c>
      <c r="AR63" s="74"/>
      <c r="AS63" s="76">
        <v>0</v>
      </c>
      <c r="AT63" s="77">
        <f t="shared" si="0"/>
        <v>0</v>
      </c>
      <c r="AU63" s="78">
        <f>'D2 - Prvky z depozitáře- ...'!P87</f>
        <v>0</v>
      </c>
      <c r="AV63" s="77">
        <f>'D2 - Prvky z depozitáře- ...'!J35</f>
        <v>0</v>
      </c>
      <c r="AW63" s="77">
        <f>'D2 - Prvky z depozitáře- ...'!J36</f>
        <v>0</v>
      </c>
      <c r="AX63" s="77">
        <f>'D2 - Prvky z depozitáře- ...'!J37</f>
        <v>0</v>
      </c>
      <c r="AY63" s="77">
        <f>'D2 - Prvky z depozitáře- ...'!J38</f>
        <v>0</v>
      </c>
      <c r="AZ63" s="77">
        <f>'D2 - Prvky z depozitáře- ...'!F35</f>
        <v>0</v>
      </c>
      <c r="BA63" s="77">
        <f>'D2 - Prvky z depozitáře- ...'!F36</f>
        <v>0</v>
      </c>
      <c r="BB63" s="77">
        <f>'D2 - Prvky z depozitáře- ...'!F37</f>
        <v>0</v>
      </c>
      <c r="BC63" s="77">
        <f>'D2 - Prvky z depozitáře- ...'!F38</f>
        <v>0</v>
      </c>
      <c r="BD63" s="79">
        <f>'D2 - Prvky z depozitáře- ...'!F39</f>
        <v>0</v>
      </c>
      <c r="BT63" s="80" t="s">
        <v>78</v>
      </c>
      <c r="BV63" s="80" t="s">
        <v>75</v>
      </c>
      <c r="BW63" s="80" t="s">
        <v>105</v>
      </c>
      <c r="BX63" s="80" t="s">
        <v>98</v>
      </c>
      <c r="CL63" s="80" t="s">
        <v>1</v>
      </c>
    </row>
    <row r="64" spans="1:90" s="6" customFormat="1" ht="14.45" customHeight="1">
      <c r="A64" s="64" t="s">
        <v>77</v>
      </c>
      <c r="B64" s="74"/>
      <c r="C64" s="11"/>
      <c r="D64" s="11"/>
      <c r="E64" s="165" t="s">
        <v>87</v>
      </c>
      <c r="F64" s="165"/>
      <c r="G64" s="165"/>
      <c r="H64" s="165"/>
      <c r="I64" s="165"/>
      <c r="J64" s="11"/>
      <c r="K64" s="165" t="s">
        <v>88</v>
      </c>
      <c r="L64" s="165"/>
      <c r="M64" s="165"/>
      <c r="N64" s="165"/>
      <c r="O64" s="165"/>
      <c r="P64" s="165"/>
      <c r="Q64" s="165"/>
      <c r="R64" s="165"/>
      <c r="S64" s="165"/>
      <c r="T64" s="165"/>
      <c r="U64" s="165"/>
      <c r="V64" s="165"/>
      <c r="W64" s="165"/>
      <c r="X64" s="165"/>
      <c r="Y64" s="165"/>
      <c r="Z64" s="165"/>
      <c r="AA64" s="165"/>
      <c r="AB64" s="165"/>
      <c r="AC64" s="165"/>
      <c r="AD64" s="165"/>
      <c r="AE64" s="165"/>
      <c r="AF64" s="165"/>
      <c r="AG64" s="148">
        <f>'F - Filmové prvky_01'!J32</f>
        <v>0</v>
      </c>
      <c r="AH64" s="149"/>
      <c r="AI64" s="149"/>
      <c r="AJ64" s="149"/>
      <c r="AK64" s="149"/>
      <c r="AL64" s="149"/>
      <c r="AM64" s="149"/>
      <c r="AN64" s="148">
        <f t="shared" si="1"/>
        <v>0</v>
      </c>
      <c r="AO64" s="149"/>
      <c r="AP64" s="149"/>
      <c r="AQ64" s="75" t="s">
        <v>80</v>
      </c>
      <c r="AR64" s="74"/>
      <c r="AS64" s="76">
        <v>0</v>
      </c>
      <c r="AT64" s="77">
        <f t="shared" si="0"/>
        <v>0</v>
      </c>
      <c r="AU64" s="78">
        <f>'F - Filmové prvky_01'!P87</f>
        <v>0</v>
      </c>
      <c r="AV64" s="77">
        <f>'F - Filmové prvky_01'!J35</f>
        <v>0</v>
      </c>
      <c r="AW64" s="77">
        <f>'F - Filmové prvky_01'!J36</f>
        <v>0</v>
      </c>
      <c r="AX64" s="77">
        <f>'F - Filmové prvky_01'!J37</f>
        <v>0</v>
      </c>
      <c r="AY64" s="77">
        <f>'F - Filmové prvky_01'!J38</f>
        <v>0</v>
      </c>
      <c r="AZ64" s="77">
        <f>'F - Filmové prvky_01'!F35</f>
        <v>0</v>
      </c>
      <c r="BA64" s="77">
        <f>'F - Filmové prvky_01'!F36</f>
        <v>0</v>
      </c>
      <c r="BB64" s="77">
        <f>'F - Filmové prvky_01'!F37</f>
        <v>0</v>
      </c>
      <c r="BC64" s="77">
        <f>'F - Filmové prvky_01'!F38</f>
        <v>0</v>
      </c>
      <c r="BD64" s="79">
        <f>'F - Filmové prvky_01'!F39</f>
        <v>0</v>
      </c>
      <c r="BT64" s="80" t="s">
        <v>78</v>
      </c>
      <c r="BV64" s="80" t="s">
        <v>75</v>
      </c>
      <c r="BW64" s="80" t="s">
        <v>106</v>
      </c>
      <c r="BX64" s="80" t="s">
        <v>98</v>
      </c>
      <c r="CL64" s="80" t="s">
        <v>1</v>
      </c>
    </row>
    <row r="65" spans="1:90" s="6" customFormat="1" ht="14.45" customHeight="1">
      <c r="A65" s="64" t="s">
        <v>77</v>
      </c>
      <c r="B65" s="74"/>
      <c r="C65" s="11"/>
      <c r="D65" s="11"/>
      <c r="E65" s="165" t="s">
        <v>107</v>
      </c>
      <c r="F65" s="165"/>
      <c r="G65" s="165"/>
      <c r="H65" s="165"/>
      <c r="I65" s="165"/>
      <c r="J65" s="11"/>
      <c r="K65" s="165" t="s">
        <v>108</v>
      </c>
      <c r="L65" s="165"/>
      <c r="M65" s="165"/>
      <c r="N65" s="165"/>
      <c r="O65" s="165"/>
      <c r="P65" s="165"/>
      <c r="Q65" s="165"/>
      <c r="R65" s="165"/>
      <c r="S65" s="165"/>
      <c r="T65" s="165"/>
      <c r="U65" s="165"/>
      <c r="V65" s="165"/>
      <c r="W65" s="165"/>
      <c r="X65" s="165"/>
      <c r="Y65" s="165"/>
      <c r="Z65" s="165"/>
      <c r="AA65" s="165"/>
      <c r="AB65" s="165"/>
      <c r="AC65" s="165"/>
      <c r="AD65" s="165"/>
      <c r="AE65" s="165"/>
      <c r="AF65" s="165"/>
      <c r="AG65" s="148">
        <f>'G - Grafika'!J32</f>
        <v>0</v>
      </c>
      <c r="AH65" s="149"/>
      <c r="AI65" s="149"/>
      <c r="AJ65" s="149"/>
      <c r="AK65" s="149"/>
      <c r="AL65" s="149"/>
      <c r="AM65" s="149"/>
      <c r="AN65" s="148">
        <f t="shared" si="1"/>
        <v>0</v>
      </c>
      <c r="AO65" s="149"/>
      <c r="AP65" s="149"/>
      <c r="AQ65" s="75" t="s">
        <v>80</v>
      </c>
      <c r="AR65" s="74"/>
      <c r="AS65" s="76">
        <v>0</v>
      </c>
      <c r="AT65" s="77">
        <f t="shared" si="0"/>
        <v>0</v>
      </c>
      <c r="AU65" s="78">
        <f>'G - Grafika'!P87</f>
        <v>0</v>
      </c>
      <c r="AV65" s="77">
        <f>'G - Grafika'!J35</f>
        <v>0</v>
      </c>
      <c r="AW65" s="77">
        <f>'G - Grafika'!J36</f>
        <v>0</v>
      </c>
      <c r="AX65" s="77">
        <f>'G - Grafika'!J37</f>
        <v>0</v>
      </c>
      <c r="AY65" s="77">
        <f>'G - Grafika'!J38</f>
        <v>0</v>
      </c>
      <c r="AZ65" s="77">
        <f>'G - Grafika'!F35</f>
        <v>0</v>
      </c>
      <c r="BA65" s="77">
        <f>'G - Grafika'!F36</f>
        <v>0</v>
      </c>
      <c r="BB65" s="77">
        <f>'G - Grafika'!F37</f>
        <v>0</v>
      </c>
      <c r="BC65" s="77">
        <f>'G - Grafika'!F38</f>
        <v>0</v>
      </c>
      <c r="BD65" s="79">
        <f>'G - Grafika'!F39</f>
        <v>0</v>
      </c>
      <c r="BT65" s="80" t="s">
        <v>78</v>
      </c>
      <c r="BV65" s="80" t="s">
        <v>75</v>
      </c>
      <c r="BW65" s="80" t="s">
        <v>109</v>
      </c>
      <c r="BX65" s="80" t="s">
        <v>98</v>
      </c>
      <c r="CL65" s="80" t="s">
        <v>1</v>
      </c>
    </row>
    <row r="66" spans="1:90" s="6" customFormat="1" ht="14.45" customHeight="1">
      <c r="A66" s="64" t="s">
        <v>77</v>
      </c>
      <c r="B66" s="74"/>
      <c r="C66" s="11"/>
      <c r="D66" s="11"/>
      <c r="E66" s="165" t="s">
        <v>110</v>
      </c>
      <c r="F66" s="165"/>
      <c r="G66" s="165"/>
      <c r="H66" s="165"/>
      <c r="I66" s="165"/>
      <c r="J66" s="11"/>
      <c r="K66" s="165" t="s">
        <v>111</v>
      </c>
      <c r="L66" s="165"/>
      <c r="M66" s="165"/>
      <c r="N66" s="165"/>
      <c r="O66" s="165"/>
      <c r="P66" s="165"/>
      <c r="Q66" s="165"/>
      <c r="R66" s="165"/>
      <c r="S66" s="165"/>
      <c r="T66" s="165"/>
      <c r="U66" s="165"/>
      <c r="V66" s="165"/>
      <c r="W66" s="165"/>
      <c r="X66" s="165"/>
      <c r="Y66" s="165"/>
      <c r="Z66" s="165"/>
      <c r="AA66" s="165"/>
      <c r="AB66" s="165"/>
      <c r="AC66" s="165"/>
      <c r="AD66" s="165"/>
      <c r="AE66" s="165"/>
      <c r="AF66" s="165"/>
      <c r="AG66" s="148">
        <f>'I - Instalační prvky'!J32</f>
        <v>0</v>
      </c>
      <c r="AH66" s="149"/>
      <c r="AI66" s="149"/>
      <c r="AJ66" s="149"/>
      <c r="AK66" s="149"/>
      <c r="AL66" s="149"/>
      <c r="AM66" s="149"/>
      <c r="AN66" s="148">
        <f t="shared" si="1"/>
        <v>0</v>
      </c>
      <c r="AO66" s="149"/>
      <c r="AP66" s="149"/>
      <c r="AQ66" s="75" t="s">
        <v>80</v>
      </c>
      <c r="AR66" s="74"/>
      <c r="AS66" s="76">
        <v>0</v>
      </c>
      <c r="AT66" s="77">
        <f t="shared" si="0"/>
        <v>0</v>
      </c>
      <c r="AU66" s="78">
        <f>'I - Instalační prvky'!P87</f>
        <v>0</v>
      </c>
      <c r="AV66" s="77">
        <f>'I - Instalační prvky'!J35</f>
        <v>0</v>
      </c>
      <c r="AW66" s="77">
        <f>'I - Instalační prvky'!J36</f>
        <v>0</v>
      </c>
      <c r="AX66" s="77">
        <f>'I - Instalační prvky'!J37</f>
        <v>0</v>
      </c>
      <c r="AY66" s="77">
        <f>'I - Instalační prvky'!J38</f>
        <v>0</v>
      </c>
      <c r="AZ66" s="77">
        <f>'I - Instalační prvky'!F35</f>
        <v>0</v>
      </c>
      <c r="BA66" s="77">
        <f>'I - Instalační prvky'!F36</f>
        <v>0</v>
      </c>
      <c r="BB66" s="77">
        <f>'I - Instalační prvky'!F37</f>
        <v>0</v>
      </c>
      <c r="BC66" s="77">
        <f>'I - Instalační prvky'!F38</f>
        <v>0</v>
      </c>
      <c r="BD66" s="79">
        <f>'I - Instalační prvky'!F39</f>
        <v>0</v>
      </c>
      <c r="BT66" s="80" t="s">
        <v>78</v>
      </c>
      <c r="BV66" s="80" t="s">
        <v>75</v>
      </c>
      <c r="BW66" s="80" t="s">
        <v>112</v>
      </c>
      <c r="BX66" s="80" t="s">
        <v>98</v>
      </c>
      <c r="CL66" s="80" t="s">
        <v>1</v>
      </c>
    </row>
    <row r="67" spans="1:90" s="6" customFormat="1" ht="14.45" customHeight="1">
      <c r="A67" s="64" t="s">
        <v>77</v>
      </c>
      <c r="B67" s="74"/>
      <c r="C67" s="11"/>
      <c r="D67" s="11"/>
      <c r="E67" s="165" t="s">
        <v>113</v>
      </c>
      <c r="F67" s="165"/>
      <c r="G67" s="165"/>
      <c r="H67" s="165"/>
      <c r="I67" s="165"/>
      <c r="J67" s="11"/>
      <c r="K67" s="165" t="s">
        <v>114</v>
      </c>
      <c r="L67" s="165"/>
      <c r="M67" s="165"/>
      <c r="N67" s="165"/>
      <c r="O67" s="165"/>
      <c r="P67" s="165"/>
      <c r="Q67" s="165"/>
      <c r="R67" s="165"/>
      <c r="S67" s="165"/>
      <c r="T67" s="165"/>
      <c r="U67" s="165"/>
      <c r="V67" s="165"/>
      <c r="W67" s="165"/>
      <c r="X67" s="165"/>
      <c r="Y67" s="165"/>
      <c r="Z67" s="165"/>
      <c r="AA67" s="165"/>
      <c r="AB67" s="165"/>
      <c r="AC67" s="165"/>
      <c r="AD67" s="165"/>
      <c r="AE67" s="165"/>
      <c r="AF67" s="165"/>
      <c r="AG67" s="148">
        <f>'K - Ostatní prvky'!J32</f>
        <v>0</v>
      </c>
      <c r="AH67" s="149"/>
      <c r="AI67" s="149"/>
      <c r="AJ67" s="149"/>
      <c r="AK67" s="149"/>
      <c r="AL67" s="149"/>
      <c r="AM67" s="149"/>
      <c r="AN67" s="148">
        <f t="shared" si="1"/>
        <v>0</v>
      </c>
      <c r="AO67" s="149"/>
      <c r="AP67" s="149"/>
      <c r="AQ67" s="75" t="s">
        <v>80</v>
      </c>
      <c r="AR67" s="74"/>
      <c r="AS67" s="76">
        <v>0</v>
      </c>
      <c r="AT67" s="77">
        <f t="shared" si="0"/>
        <v>0</v>
      </c>
      <c r="AU67" s="78">
        <f>'K - Ostatní prvky'!P87</f>
        <v>0</v>
      </c>
      <c r="AV67" s="77">
        <f>'K - Ostatní prvky'!J35</f>
        <v>0</v>
      </c>
      <c r="AW67" s="77">
        <f>'K - Ostatní prvky'!J36</f>
        <v>0</v>
      </c>
      <c r="AX67" s="77">
        <f>'K - Ostatní prvky'!J37</f>
        <v>0</v>
      </c>
      <c r="AY67" s="77">
        <f>'K - Ostatní prvky'!J38</f>
        <v>0</v>
      </c>
      <c r="AZ67" s="77">
        <f>'K - Ostatní prvky'!F35</f>
        <v>0</v>
      </c>
      <c r="BA67" s="77">
        <f>'K - Ostatní prvky'!F36</f>
        <v>0</v>
      </c>
      <c r="BB67" s="77">
        <f>'K - Ostatní prvky'!F37</f>
        <v>0</v>
      </c>
      <c r="BC67" s="77">
        <f>'K - Ostatní prvky'!F38</f>
        <v>0</v>
      </c>
      <c r="BD67" s="79">
        <f>'K - Ostatní prvky'!F39</f>
        <v>0</v>
      </c>
      <c r="BT67" s="80" t="s">
        <v>78</v>
      </c>
      <c r="BV67" s="80" t="s">
        <v>75</v>
      </c>
      <c r="BW67" s="80" t="s">
        <v>115</v>
      </c>
      <c r="BX67" s="80" t="s">
        <v>98</v>
      </c>
      <c r="CL67" s="80" t="s">
        <v>1</v>
      </c>
    </row>
    <row r="68" spans="1:90" s="6" customFormat="1" ht="24" customHeight="1">
      <c r="A68" s="64" t="s">
        <v>77</v>
      </c>
      <c r="B68" s="74"/>
      <c r="C68" s="11"/>
      <c r="D68" s="11"/>
      <c r="E68" s="165" t="s">
        <v>90</v>
      </c>
      <c r="F68" s="165"/>
      <c r="G68" s="165"/>
      <c r="H68" s="165"/>
      <c r="I68" s="165"/>
      <c r="J68" s="11"/>
      <c r="K68" s="165" t="s">
        <v>91</v>
      </c>
      <c r="L68" s="165"/>
      <c r="M68" s="165"/>
      <c r="N68" s="165"/>
      <c r="O68" s="165"/>
      <c r="P68" s="165"/>
      <c r="Q68" s="165"/>
      <c r="R68" s="165"/>
      <c r="S68" s="165"/>
      <c r="T68" s="165"/>
      <c r="U68" s="165"/>
      <c r="V68" s="165"/>
      <c r="W68" s="165"/>
      <c r="X68" s="165"/>
      <c r="Y68" s="165"/>
      <c r="Z68" s="165"/>
      <c r="AA68" s="165"/>
      <c r="AB68" s="165"/>
      <c r="AC68" s="165"/>
      <c r="AD68" s="165"/>
      <c r="AE68" s="165"/>
      <c r="AF68" s="165"/>
      <c r="AG68" s="148">
        <f>'M - Audiovizuální a multi..._01'!J32</f>
        <v>0</v>
      </c>
      <c r="AH68" s="149"/>
      <c r="AI68" s="149"/>
      <c r="AJ68" s="149"/>
      <c r="AK68" s="149"/>
      <c r="AL68" s="149"/>
      <c r="AM68" s="149"/>
      <c r="AN68" s="148">
        <f t="shared" si="1"/>
        <v>0</v>
      </c>
      <c r="AO68" s="149"/>
      <c r="AP68" s="149"/>
      <c r="AQ68" s="75" t="s">
        <v>80</v>
      </c>
      <c r="AR68" s="74"/>
      <c r="AS68" s="76">
        <v>0</v>
      </c>
      <c r="AT68" s="77">
        <f t="shared" si="0"/>
        <v>0</v>
      </c>
      <c r="AU68" s="78">
        <f>'M - Audiovizuální a multi..._01'!P87</f>
        <v>0</v>
      </c>
      <c r="AV68" s="77">
        <f>'M - Audiovizuální a multi..._01'!J35</f>
        <v>0</v>
      </c>
      <c r="AW68" s="77">
        <f>'M - Audiovizuální a multi..._01'!J36</f>
        <v>0</v>
      </c>
      <c r="AX68" s="77">
        <f>'M - Audiovizuální a multi..._01'!J37</f>
        <v>0</v>
      </c>
      <c r="AY68" s="77">
        <f>'M - Audiovizuální a multi..._01'!J38</f>
        <v>0</v>
      </c>
      <c r="AZ68" s="77">
        <f>'M - Audiovizuální a multi..._01'!F35</f>
        <v>0</v>
      </c>
      <c r="BA68" s="77">
        <f>'M - Audiovizuální a multi..._01'!F36</f>
        <v>0</v>
      </c>
      <c r="BB68" s="77">
        <f>'M - Audiovizuální a multi..._01'!F37</f>
        <v>0</v>
      </c>
      <c r="BC68" s="77">
        <f>'M - Audiovizuální a multi..._01'!F38</f>
        <v>0</v>
      </c>
      <c r="BD68" s="79">
        <f>'M - Audiovizuální a multi..._01'!F39</f>
        <v>0</v>
      </c>
      <c r="BT68" s="80" t="s">
        <v>78</v>
      </c>
      <c r="BV68" s="80" t="s">
        <v>75</v>
      </c>
      <c r="BW68" s="80" t="s">
        <v>116</v>
      </c>
      <c r="BX68" s="80" t="s">
        <v>98</v>
      </c>
      <c r="CL68" s="80" t="s">
        <v>1</v>
      </c>
    </row>
    <row r="69" spans="1:90" s="6" customFormat="1" ht="14.45" customHeight="1">
      <c r="A69" s="64" t="s">
        <v>77</v>
      </c>
      <c r="B69" s="74"/>
      <c r="C69" s="11"/>
      <c r="D69" s="11"/>
      <c r="E69" s="165" t="s">
        <v>93</v>
      </c>
      <c r="F69" s="165"/>
      <c r="G69" s="165"/>
      <c r="H69" s="165"/>
      <c r="I69" s="165"/>
      <c r="J69" s="11"/>
      <c r="K69" s="165" t="s">
        <v>94</v>
      </c>
      <c r="L69" s="165"/>
      <c r="M69" s="165"/>
      <c r="N69" s="165"/>
      <c r="O69" s="165"/>
      <c r="P69" s="165"/>
      <c r="Q69" s="165"/>
      <c r="R69" s="165"/>
      <c r="S69" s="165"/>
      <c r="T69" s="165"/>
      <c r="U69" s="165"/>
      <c r="V69" s="165"/>
      <c r="W69" s="165"/>
      <c r="X69" s="165"/>
      <c r="Y69" s="165"/>
      <c r="Z69" s="165"/>
      <c r="AA69" s="165"/>
      <c r="AB69" s="165"/>
      <c r="AC69" s="165"/>
      <c r="AD69" s="165"/>
      <c r="AE69" s="165"/>
      <c r="AF69" s="165"/>
      <c r="AG69" s="148">
        <f>'P - Interiérové vybavení_01'!J32</f>
        <v>0</v>
      </c>
      <c r="AH69" s="149"/>
      <c r="AI69" s="149"/>
      <c r="AJ69" s="149"/>
      <c r="AK69" s="149"/>
      <c r="AL69" s="149"/>
      <c r="AM69" s="149"/>
      <c r="AN69" s="148">
        <f t="shared" si="1"/>
        <v>0</v>
      </c>
      <c r="AO69" s="149"/>
      <c r="AP69" s="149"/>
      <c r="AQ69" s="75" t="s">
        <v>80</v>
      </c>
      <c r="AR69" s="74"/>
      <c r="AS69" s="76">
        <v>0</v>
      </c>
      <c r="AT69" s="77">
        <f t="shared" si="0"/>
        <v>0</v>
      </c>
      <c r="AU69" s="78">
        <f>'P - Interiérové vybavení_01'!P87</f>
        <v>0</v>
      </c>
      <c r="AV69" s="77">
        <f>'P - Interiérové vybavení_01'!J35</f>
        <v>0</v>
      </c>
      <c r="AW69" s="77">
        <f>'P - Interiérové vybavení_01'!J36</f>
        <v>0</v>
      </c>
      <c r="AX69" s="77">
        <f>'P - Interiérové vybavení_01'!J37</f>
        <v>0</v>
      </c>
      <c r="AY69" s="77">
        <f>'P - Interiérové vybavení_01'!J38</f>
        <v>0</v>
      </c>
      <c r="AZ69" s="77">
        <f>'P - Interiérové vybavení_01'!F35</f>
        <v>0</v>
      </c>
      <c r="BA69" s="77">
        <f>'P - Interiérové vybavení_01'!F36</f>
        <v>0</v>
      </c>
      <c r="BB69" s="77">
        <f>'P - Interiérové vybavení_01'!F37</f>
        <v>0</v>
      </c>
      <c r="BC69" s="77">
        <f>'P - Interiérové vybavení_01'!F38</f>
        <v>0</v>
      </c>
      <c r="BD69" s="79">
        <f>'P - Interiérové vybavení_01'!F39</f>
        <v>0</v>
      </c>
      <c r="BT69" s="80" t="s">
        <v>78</v>
      </c>
      <c r="BV69" s="80" t="s">
        <v>75</v>
      </c>
      <c r="BW69" s="80" t="s">
        <v>117</v>
      </c>
      <c r="BX69" s="80" t="s">
        <v>98</v>
      </c>
      <c r="CL69" s="80" t="s">
        <v>1</v>
      </c>
    </row>
    <row r="70" spans="1:90" s="6" customFormat="1" ht="14.45" customHeight="1">
      <c r="A70" s="64" t="s">
        <v>77</v>
      </c>
      <c r="B70" s="74"/>
      <c r="C70" s="11"/>
      <c r="D70" s="11"/>
      <c r="E70" s="165" t="s">
        <v>118</v>
      </c>
      <c r="F70" s="165"/>
      <c r="G70" s="165"/>
      <c r="H70" s="165"/>
      <c r="I70" s="165"/>
      <c r="J70" s="11"/>
      <c r="K70" s="165" t="s">
        <v>119</v>
      </c>
      <c r="L70" s="165"/>
      <c r="M70" s="165"/>
      <c r="N70" s="165"/>
      <c r="O70" s="165"/>
      <c r="P70" s="165"/>
      <c r="Q70" s="165"/>
      <c r="R70" s="165"/>
      <c r="S70" s="165"/>
      <c r="T70" s="165"/>
      <c r="U70" s="165"/>
      <c r="V70" s="165"/>
      <c r="W70" s="165"/>
      <c r="X70" s="165"/>
      <c r="Y70" s="165"/>
      <c r="Z70" s="165"/>
      <c r="AA70" s="165"/>
      <c r="AB70" s="165"/>
      <c r="AC70" s="165"/>
      <c r="AD70" s="165"/>
      <c r="AE70" s="165"/>
      <c r="AF70" s="165"/>
      <c r="AG70" s="148">
        <f>'R - Dobové prvky'!J32</f>
        <v>0</v>
      </c>
      <c r="AH70" s="149"/>
      <c r="AI70" s="149"/>
      <c r="AJ70" s="149"/>
      <c r="AK70" s="149"/>
      <c r="AL70" s="149"/>
      <c r="AM70" s="149"/>
      <c r="AN70" s="148">
        <f t="shared" si="1"/>
        <v>0</v>
      </c>
      <c r="AO70" s="149"/>
      <c r="AP70" s="149"/>
      <c r="AQ70" s="75" t="s">
        <v>80</v>
      </c>
      <c r="AR70" s="74"/>
      <c r="AS70" s="76">
        <v>0</v>
      </c>
      <c r="AT70" s="77">
        <f t="shared" si="0"/>
        <v>0</v>
      </c>
      <c r="AU70" s="78">
        <f>'R - Dobové prvky'!P87</f>
        <v>0</v>
      </c>
      <c r="AV70" s="77">
        <f>'R - Dobové prvky'!J35</f>
        <v>0</v>
      </c>
      <c r="AW70" s="77">
        <f>'R - Dobové prvky'!J36</f>
        <v>0</v>
      </c>
      <c r="AX70" s="77">
        <f>'R - Dobové prvky'!J37</f>
        <v>0</v>
      </c>
      <c r="AY70" s="77">
        <f>'R - Dobové prvky'!J38</f>
        <v>0</v>
      </c>
      <c r="AZ70" s="77">
        <f>'R - Dobové prvky'!F35</f>
        <v>0</v>
      </c>
      <c r="BA70" s="77">
        <f>'R - Dobové prvky'!F36</f>
        <v>0</v>
      </c>
      <c r="BB70" s="77">
        <f>'R - Dobové prvky'!F37</f>
        <v>0</v>
      </c>
      <c r="BC70" s="77">
        <f>'R - Dobové prvky'!F38</f>
        <v>0</v>
      </c>
      <c r="BD70" s="79">
        <f>'R - Dobové prvky'!F39</f>
        <v>0</v>
      </c>
      <c r="BT70" s="80" t="s">
        <v>78</v>
      </c>
      <c r="BV70" s="80" t="s">
        <v>75</v>
      </c>
      <c r="BW70" s="80" t="s">
        <v>120</v>
      </c>
      <c r="BX70" s="80" t="s">
        <v>98</v>
      </c>
      <c r="CL70" s="80" t="s">
        <v>1</v>
      </c>
    </row>
    <row r="71" spans="1:90" s="6" customFormat="1" ht="14.45" customHeight="1">
      <c r="A71" s="64" t="s">
        <v>77</v>
      </c>
      <c r="B71" s="74"/>
      <c r="C71" s="11"/>
      <c r="D71" s="11"/>
      <c r="E71" s="165" t="s">
        <v>121</v>
      </c>
      <c r="F71" s="165"/>
      <c r="G71" s="165"/>
      <c r="H71" s="165"/>
      <c r="I71" s="165"/>
      <c r="J71" s="11"/>
      <c r="K71" s="165" t="s">
        <v>94</v>
      </c>
      <c r="L71" s="165"/>
      <c r="M71" s="165"/>
      <c r="N71" s="165"/>
      <c r="O71" s="165"/>
      <c r="P71" s="165"/>
      <c r="Q71" s="165"/>
      <c r="R71" s="165"/>
      <c r="S71" s="165"/>
      <c r="T71" s="165"/>
      <c r="U71" s="165"/>
      <c r="V71" s="165"/>
      <c r="W71" s="165"/>
      <c r="X71" s="165"/>
      <c r="Y71" s="165"/>
      <c r="Z71" s="165"/>
      <c r="AA71" s="165"/>
      <c r="AB71" s="165"/>
      <c r="AC71" s="165"/>
      <c r="AD71" s="165"/>
      <c r="AE71" s="165"/>
      <c r="AF71" s="165"/>
      <c r="AG71" s="148">
        <f>'V - Interiérové vybavení'!J32</f>
        <v>0</v>
      </c>
      <c r="AH71" s="149"/>
      <c r="AI71" s="149"/>
      <c r="AJ71" s="149"/>
      <c r="AK71" s="149"/>
      <c r="AL71" s="149"/>
      <c r="AM71" s="149"/>
      <c r="AN71" s="148">
        <f t="shared" si="1"/>
        <v>0</v>
      </c>
      <c r="AO71" s="149"/>
      <c r="AP71" s="149"/>
      <c r="AQ71" s="75" t="s">
        <v>80</v>
      </c>
      <c r="AR71" s="74"/>
      <c r="AS71" s="81">
        <v>0</v>
      </c>
      <c r="AT71" s="82">
        <f t="shared" si="0"/>
        <v>0</v>
      </c>
      <c r="AU71" s="83">
        <f>'V - Interiérové vybavení'!P87</f>
        <v>0</v>
      </c>
      <c r="AV71" s="82">
        <f>'V - Interiérové vybavení'!J35</f>
        <v>0</v>
      </c>
      <c r="AW71" s="82">
        <f>'V - Interiérové vybavení'!J36</f>
        <v>0</v>
      </c>
      <c r="AX71" s="82">
        <f>'V - Interiérové vybavení'!J37</f>
        <v>0</v>
      </c>
      <c r="AY71" s="82">
        <f>'V - Interiérové vybavení'!J38</f>
        <v>0</v>
      </c>
      <c r="AZ71" s="82">
        <f>'V - Interiérové vybavení'!F35</f>
        <v>0</v>
      </c>
      <c r="BA71" s="82">
        <f>'V - Interiérové vybavení'!F36</f>
        <v>0</v>
      </c>
      <c r="BB71" s="82">
        <f>'V - Interiérové vybavení'!F37</f>
        <v>0</v>
      </c>
      <c r="BC71" s="82">
        <f>'V - Interiérové vybavení'!F38</f>
        <v>0</v>
      </c>
      <c r="BD71" s="84">
        <f>'V - Interiérové vybavení'!F39</f>
        <v>0</v>
      </c>
      <c r="BT71" s="80" t="s">
        <v>78</v>
      </c>
      <c r="BV71" s="80" t="s">
        <v>75</v>
      </c>
      <c r="BW71" s="80" t="s">
        <v>122</v>
      </c>
      <c r="BX71" s="80" t="s">
        <v>98</v>
      </c>
      <c r="CL71" s="80" t="s">
        <v>1</v>
      </c>
    </row>
    <row r="72" spans="2:44" s="1" customFormat="1" ht="30" customHeight="1">
      <c r="B72" s="24"/>
      <c r="AR72" s="24"/>
    </row>
    <row r="73" spans="2:44" s="1" customFormat="1" ht="6.95" customHeight="1">
      <c r="B73" s="34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24"/>
    </row>
  </sheetData>
  <mergeCells count="104">
    <mergeCell ref="AN63:AP63"/>
    <mergeCell ref="AN64:AP64"/>
    <mergeCell ref="AN65:AP65"/>
    <mergeCell ref="AN66:AP66"/>
    <mergeCell ref="AN67:AP67"/>
    <mergeCell ref="AG59:AM59"/>
    <mergeCell ref="AN57:AP57"/>
    <mergeCell ref="AN58:AP58"/>
    <mergeCell ref="AN59:AP59"/>
    <mergeCell ref="AN60:AP60"/>
    <mergeCell ref="AN61:AP61"/>
    <mergeCell ref="AN62:AP62"/>
    <mergeCell ref="E69:I69"/>
    <mergeCell ref="AN68:AP68"/>
    <mergeCell ref="D55:H55"/>
    <mergeCell ref="E56:I56"/>
    <mergeCell ref="E57:I57"/>
    <mergeCell ref="E58:I58"/>
    <mergeCell ref="E59:I59"/>
    <mergeCell ref="D60:H60"/>
    <mergeCell ref="E61:I61"/>
    <mergeCell ref="E62:I62"/>
    <mergeCell ref="E63:I63"/>
    <mergeCell ref="E64:I64"/>
    <mergeCell ref="E65:I65"/>
    <mergeCell ref="E66:I66"/>
    <mergeCell ref="E67:I67"/>
    <mergeCell ref="E68:I68"/>
    <mergeCell ref="K66:AF66"/>
    <mergeCell ref="K67:AF67"/>
    <mergeCell ref="AG62:AM62"/>
    <mergeCell ref="AG63:AM63"/>
    <mergeCell ref="AG64:AM64"/>
    <mergeCell ref="AG65:AM65"/>
    <mergeCell ref="J55:AF55"/>
    <mergeCell ref="K56:AF56"/>
    <mergeCell ref="K57:AF57"/>
    <mergeCell ref="K58:AF58"/>
    <mergeCell ref="K59:AF59"/>
    <mergeCell ref="J60:AF60"/>
    <mergeCell ref="K61:AF61"/>
    <mergeCell ref="K62:AF62"/>
    <mergeCell ref="K63:AF63"/>
    <mergeCell ref="K64:AF64"/>
    <mergeCell ref="K65:AF65"/>
    <mergeCell ref="AS49:AT51"/>
    <mergeCell ref="AM50:AP50"/>
    <mergeCell ref="AG54:AM54"/>
    <mergeCell ref="AG52:AM52"/>
    <mergeCell ref="AN54:AP54"/>
    <mergeCell ref="C52:G52"/>
    <mergeCell ref="AN52:AP52"/>
    <mergeCell ref="AG55:AM55"/>
    <mergeCell ref="AG56:AM56"/>
    <mergeCell ref="AN55:AP55"/>
    <mergeCell ref="AN56:AP56"/>
    <mergeCell ref="W31:AE31"/>
    <mergeCell ref="W33:AE33"/>
    <mergeCell ref="X35:AB35"/>
    <mergeCell ref="AK35:AO35"/>
    <mergeCell ref="E71:I71"/>
    <mergeCell ref="E70:I70"/>
    <mergeCell ref="AG67:AM67"/>
    <mergeCell ref="AG66:AM66"/>
    <mergeCell ref="AG68:AM68"/>
    <mergeCell ref="AG69:AM69"/>
    <mergeCell ref="AG70:AM70"/>
    <mergeCell ref="AG71:AM71"/>
    <mergeCell ref="K68:AF68"/>
    <mergeCell ref="K69:AF69"/>
    <mergeCell ref="K70:AF70"/>
    <mergeCell ref="K71:AF71"/>
    <mergeCell ref="AM49:AP49"/>
    <mergeCell ref="L45:AO45"/>
    <mergeCell ref="AM47:AN47"/>
    <mergeCell ref="I52:AF52"/>
    <mergeCell ref="AG57:AM57"/>
    <mergeCell ref="AG58:AM58"/>
    <mergeCell ref="AG60:AM60"/>
    <mergeCell ref="AG61:AM61"/>
    <mergeCell ref="AN70:AP70"/>
    <mergeCell ref="AN69:AP69"/>
    <mergeCell ref="AN71:AP71"/>
    <mergeCell ref="K5:AO5"/>
    <mergeCell ref="K6:AO6"/>
    <mergeCell ref="AR2:BE2"/>
    <mergeCell ref="E23:AN23"/>
    <mergeCell ref="AK26:AO26"/>
    <mergeCell ref="L28:P28"/>
    <mergeCell ref="W28:AE28"/>
    <mergeCell ref="AK28:AO28"/>
    <mergeCell ref="AK29:AO29"/>
    <mergeCell ref="L29:P29"/>
    <mergeCell ref="AK30:AO30"/>
    <mergeCell ref="L30:P30"/>
    <mergeCell ref="AK31:AO31"/>
    <mergeCell ref="L31:P31"/>
    <mergeCell ref="AK32:AO32"/>
    <mergeCell ref="L32:P32"/>
    <mergeCell ref="AK33:AO33"/>
    <mergeCell ref="L33:P33"/>
    <mergeCell ref="W29:AE29"/>
    <mergeCell ref="W32:AE32"/>
    <mergeCell ref="W30:AE30"/>
  </mergeCells>
  <hyperlinks>
    <hyperlink ref="A56" location="'AP - Atypické prvky'!C2" display="/"/>
    <hyperlink ref="A57" location="'F - Filmové prvky'!C2" display="/"/>
    <hyperlink ref="A58" location="'M - Audiovizuální a multi...'!C2" display="/"/>
    <hyperlink ref="A59" location="'P - Interiérové vybavení'!C2" display="/"/>
    <hyperlink ref="A61" location="'AP - Atypické prvky_01'!C2" display="/"/>
    <hyperlink ref="A62" location="'D1 - Prvky z depozitáře- ...'!C2" display="/"/>
    <hyperlink ref="A63" location="'D2 - Prvky z depozitáře- ...'!C2" display="/"/>
    <hyperlink ref="A64" location="'F - Filmové prvky_01'!C2" display="/"/>
    <hyperlink ref="A65" location="'G - Grafika'!C2" display="/"/>
    <hyperlink ref="A66" location="'I - Instalační prvky'!C2" display="/"/>
    <hyperlink ref="A67" location="'K - Ostatní prvky'!C2" display="/"/>
    <hyperlink ref="A68" location="'M - Audiovizuální a multi..._01'!C2" display="/"/>
    <hyperlink ref="A69" location="'P - Interiérové vybavení_01'!C2" display="/"/>
    <hyperlink ref="A70" location="'R - Dobové prvky'!C2" display="/"/>
    <hyperlink ref="A71" location="'V - Interiérové vybavení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96"/>
  <sheetViews>
    <sheetView showGridLines="0" workbookViewId="0" topLeftCell="A79">
      <selection activeCell="I90" sqref="I90:I94"/>
    </sheetView>
  </sheetViews>
  <sheetFormatPr defaultColWidth="9.140625" defaultRowHeight="12"/>
  <cols>
    <col min="1" max="1" width="7.140625" style="0" customWidth="1"/>
    <col min="2" max="2" width="1.421875" style="0" customWidth="1"/>
    <col min="3" max="3" width="3.421875" style="0" customWidth="1"/>
    <col min="4" max="4" width="3.7109375" style="0" customWidth="1"/>
    <col min="5" max="5" width="14.7109375" style="0" customWidth="1"/>
    <col min="6" max="6" width="86.421875" style="0" customWidth="1"/>
    <col min="7" max="7" width="7.421875" style="0" customWidth="1"/>
    <col min="8" max="8" width="9.421875" style="0" customWidth="1"/>
    <col min="9" max="9" width="12.140625" style="0" customWidth="1"/>
    <col min="10" max="10" width="20.140625" style="0" customWidth="1"/>
    <col min="11" max="11" width="13.28125" style="0" hidden="1" customWidth="1"/>
    <col min="12" max="12" width="8.00390625" style="0" customWidth="1"/>
    <col min="13" max="13" width="9.28125" style="0" hidden="1" customWidth="1"/>
    <col min="14" max="14" width="9.140625" style="0" hidden="1" customWidth="1"/>
    <col min="15" max="20" width="12.140625" style="0" hidden="1" customWidth="1"/>
    <col min="21" max="21" width="14.00390625" style="0" hidden="1" customWidth="1"/>
    <col min="22" max="22" width="10.421875" style="0" customWidth="1"/>
    <col min="23" max="23" width="14.00390625" style="0" customWidth="1"/>
    <col min="24" max="24" width="10.421875" style="0" customWidth="1"/>
    <col min="25" max="25" width="12.8515625" style="0" customWidth="1"/>
    <col min="26" max="26" width="9.421875" style="0" customWidth="1"/>
    <col min="27" max="27" width="12.8515625" style="0" customWidth="1"/>
    <col min="28" max="28" width="14.00390625" style="0" customWidth="1"/>
    <col min="29" max="29" width="9.421875" style="0" customWidth="1"/>
    <col min="30" max="30" width="12.8515625" style="0" customWidth="1"/>
    <col min="31" max="31" width="14.00390625" style="0" customWidth="1"/>
    <col min="44" max="65" width="9.140625" style="0" hidden="1" customWidth="1"/>
  </cols>
  <sheetData>
    <row r="1" ht="12">
      <c r="A1" s="85"/>
    </row>
    <row r="2" spans="12:46" ht="36.95" customHeight="1">
      <c r="L2" s="153" t="s">
        <v>5</v>
      </c>
      <c r="M2" s="151"/>
      <c r="N2" s="151"/>
      <c r="O2" s="151"/>
      <c r="P2" s="151"/>
      <c r="Q2" s="151"/>
      <c r="R2" s="151"/>
      <c r="S2" s="151"/>
      <c r="T2" s="151"/>
      <c r="U2" s="151"/>
      <c r="V2" s="151"/>
      <c r="AT2" s="13" t="s">
        <v>109</v>
      </c>
    </row>
    <row r="3" spans="2:4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78</v>
      </c>
    </row>
    <row r="4" spans="2:46" ht="24.95" customHeight="1">
      <c r="B4" s="16"/>
      <c r="D4" s="17" t="s">
        <v>123</v>
      </c>
      <c r="L4" s="16"/>
      <c r="M4" s="18" t="s">
        <v>10</v>
      </c>
      <c r="AT4" s="13" t="s">
        <v>3</v>
      </c>
    </row>
    <row r="5" spans="2:12" ht="6.95" customHeight="1">
      <c r="B5" s="16"/>
      <c r="L5" s="16"/>
    </row>
    <row r="6" spans="2:12" ht="12" customHeight="1">
      <c r="B6" s="16"/>
      <c r="D6" s="21" t="s">
        <v>14</v>
      </c>
      <c r="L6" s="16"/>
    </row>
    <row r="7" spans="2:12" ht="14.45" customHeight="1">
      <c r="B7" s="16"/>
      <c r="E7" s="186" t="str">
        <f>'Rekapitulace stavby'!K6</f>
        <v>Stavební úpravy Jízdárny - 1PP, Tachov - Světce</v>
      </c>
      <c r="F7" s="187"/>
      <c r="G7" s="187"/>
      <c r="H7" s="187"/>
      <c r="L7" s="16"/>
    </row>
    <row r="8" spans="2:12" ht="12" customHeight="1">
      <c r="B8" s="16"/>
      <c r="D8" s="21" t="s">
        <v>124</v>
      </c>
      <c r="L8" s="16"/>
    </row>
    <row r="9" spans="2:12" s="1" customFormat="1" ht="14.45" customHeight="1">
      <c r="B9" s="24"/>
      <c r="E9" s="186" t="s">
        <v>242</v>
      </c>
      <c r="F9" s="167"/>
      <c r="G9" s="167"/>
      <c r="H9" s="167"/>
      <c r="L9" s="24"/>
    </row>
    <row r="10" spans="2:12" s="1" customFormat="1" ht="12" customHeight="1">
      <c r="B10" s="24"/>
      <c r="D10" s="21" t="s">
        <v>201</v>
      </c>
      <c r="L10" s="24"/>
    </row>
    <row r="11" spans="2:12" s="1" customFormat="1" ht="36.95" customHeight="1">
      <c r="B11" s="24"/>
      <c r="E11" s="168" t="s">
        <v>356</v>
      </c>
      <c r="F11" s="167"/>
      <c r="G11" s="167"/>
      <c r="H11" s="167"/>
      <c r="L11" s="24"/>
    </row>
    <row r="12" spans="2:12" s="1" customFormat="1" ht="12">
      <c r="B12" s="24"/>
      <c r="L12" s="24"/>
    </row>
    <row r="13" spans="2:12" s="1" customFormat="1" ht="12" customHeight="1">
      <c r="B13" s="24"/>
      <c r="D13" s="21" t="s">
        <v>17</v>
      </c>
      <c r="F13" s="13" t="s">
        <v>1</v>
      </c>
      <c r="I13" s="21" t="s">
        <v>18</v>
      </c>
      <c r="J13" s="13" t="s">
        <v>1</v>
      </c>
      <c r="L13" s="24"/>
    </row>
    <row r="14" spans="2:12" s="1" customFormat="1" ht="12" customHeight="1">
      <c r="B14" s="24"/>
      <c r="D14" s="21" t="s">
        <v>20</v>
      </c>
      <c r="F14" s="13" t="s">
        <v>31</v>
      </c>
      <c r="I14" s="21" t="s">
        <v>22</v>
      </c>
      <c r="J14" s="41" t="str">
        <f>'Rekapitulace stavby'!AN8</f>
        <v>6. 7. 2018</v>
      </c>
      <c r="L14" s="24"/>
    </row>
    <row r="15" spans="2:12" s="1" customFormat="1" ht="10.9" customHeight="1">
      <c r="B15" s="24"/>
      <c r="L15" s="24"/>
    </row>
    <row r="16" spans="2:12" s="1" customFormat="1" ht="12" customHeight="1">
      <c r="B16" s="24"/>
      <c r="D16" s="21" t="s">
        <v>26</v>
      </c>
      <c r="I16" s="21" t="s">
        <v>27</v>
      </c>
      <c r="J16" s="13" t="str">
        <f>IF('Rekapitulace stavby'!AN10="","",'Rekapitulace stavby'!AN10)</f>
        <v/>
      </c>
      <c r="L16" s="24"/>
    </row>
    <row r="17" spans="2:12" s="1" customFormat="1" ht="18" customHeight="1">
      <c r="B17" s="24"/>
      <c r="E17" s="13" t="str">
        <f>IF('Rekapitulace stavby'!E11="","",'Rekapitulace stavby'!E11)</f>
        <v>Město Tachov</v>
      </c>
      <c r="I17" s="21" t="s">
        <v>29</v>
      </c>
      <c r="J17" s="13" t="str">
        <f>IF('Rekapitulace stavby'!AN11="","",'Rekapitulace stavby'!AN11)</f>
        <v/>
      </c>
      <c r="L17" s="24"/>
    </row>
    <row r="18" spans="2:12" s="1" customFormat="1" ht="6.95" customHeight="1">
      <c r="B18" s="24"/>
      <c r="L18" s="24"/>
    </row>
    <row r="19" spans="2:12" s="1" customFormat="1" ht="12" customHeight="1">
      <c r="B19" s="24"/>
      <c r="D19" s="21" t="s">
        <v>30</v>
      </c>
      <c r="I19" s="21" t="s">
        <v>27</v>
      </c>
      <c r="J19" s="13" t="str">
        <f>'Rekapitulace stavby'!AN13</f>
        <v/>
      </c>
      <c r="L19" s="24"/>
    </row>
    <row r="20" spans="2:12" s="1" customFormat="1" ht="18" customHeight="1">
      <c r="B20" s="24"/>
      <c r="E20" s="150" t="str">
        <f>'Rekapitulace stavby'!E14</f>
        <v xml:space="preserve"> </v>
      </c>
      <c r="F20" s="150"/>
      <c r="G20" s="150"/>
      <c r="H20" s="150"/>
      <c r="I20" s="21" t="s">
        <v>29</v>
      </c>
      <c r="J20" s="13" t="str">
        <f>'Rekapitulace stavby'!AN14</f>
        <v/>
      </c>
      <c r="L20" s="24"/>
    </row>
    <row r="21" spans="2:12" s="1" customFormat="1" ht="6.95" customHeight="1">
      <c r="B21" s="24"/>
      <c r="L21" s="24"/>
    </row>
    <row r="22" spans="2:12" s="1" customFormat="1" ht="12" customHeight="1">
      <c r="B22" s="24"/>
      <c r="D22" s="21" t="s">
        <v>32</v>
      </c>
      <c r="I22" s="21" t="s">
        <v>27</v>
      </c>
      <c r="J22" s="13" t="str">
        <f>IF('Rekapitulace stavby'!AN16="","",'Rekapitulace stavby'!AN16)</f>
        <v/>
      </c>
      <c r="L22" s="24"/>
    </row>
    <row r="23" spans="2:12" s="1" customFormat="1" ht="18" customHeight="1">
      <c r="B23" s="24"/>
      <c r="E23" s="13" t="str">
        <f>IF('Rekapitulace stavby'!E17="","",'Rekapitulace stavby'!E17)</f>
        <v>Ateliér Soukup Opl Švehla s.r.o.</v>
      </c>
      <c r="I23" s="21" t="s">
        <v>29</v>
      </c>
      <c r="J23" s="13" t="str">
        <f>IF('Rekapitulace stavby'!AN17="","",'Rekapitulace stavby'!AN17)</f>
        <v/>
      </c>
      <c r="L23" s="24"/>
    </row>
    <row r="24" spans="2:12" s="1" customFormat="1" ht="6.95" customHeight="1">
      <c r="B24" s="24"/>
      <c r="L24" s="24"/>
    </row>
    <row r="25" spans="2:12" s="1" customFormat="1" ht="12" customHeight="1">
      <c r="B25" s="24"/>
      <c r="D25" s="21" t="s">
        <v>35</v>
      </c>
      <c r="I25" s="21" t="s">
        <v>27</v>
      </c>
      <c r="J25" s="13" t="str">
        <f>IF('Rekapitulace stavby'!AN19="","",'Rekapitulace stavby'!AN19)</f>
        <v/>
      </c>
      <c r="L25" s="24"/>
    </row>
    <row r="26" spans="2:12" s="1" customFormat="1" ht="18" customHeight="1">
      <c r="B26" s="24"/>
      <c r="E26" s="13" t="str">
        <f>IF('Rekapitulace stavby'!E20="","",'Rekapitulace stavby'!E20)</f>
        <v>Tomáš Chlumecký</v>
      </c>
      <c r="I26" s="21" t="s">
        <v>29</v>
      </c>
      <c r="J26" s="13" t="str">
        <f>IF('Rekapitulace stavby'!AN20="","",'Rekapitulace stavby'!AN20)</f>
        <v/>
      </c>
      <c r="L26" s="24"/>
    </row>
    <row r="27" spans="2:12" s="1" customFormat="1" ht="6.95" customHeight="1">
      <c r="B27" s="24"/>
      <c r="L27" s="24"/>
    </row>
    <row r="28" spans="2:12" s="1" customFormat="1" ht="12" customHeight="1">
      <c r="B28" s="24"/>
      <c r="D28" s="21" t="s">
        <v>37</v>
      </c>
      <c r="L28" s="24"/>
    </row>
    <row r="29" spans="2:12" s="7" customFormat="1" ht="14.45" customHeight="1">
      <c r="B29" s="86"/>
      <c r="E29" s="154" t="s">
        <v>1</v>
      </c>
      <c r="F29" s="154"/>
      <c r="G29" s="154"/>
      <c r="H29" s="154"/>
      <c r="L29" s="86"/>
    </row>
    <row r="30" spans="2:12" s="1" customFormat="1" ht="6.95" customHeight="1">
      <c r="B30" s="24"/>
      <c r="L30" s="24"/>
    </row>
    <row r="31" spans="2:12" s="1" customFormat="1" ht="6.95" customHeight="1">
      <c r="B31" s="24"/>
      <c r="D31" s="42"/>
      <c r="E31" s="42"/>
      <c r="F31" s="42"/>
      <c r="G31" s="42"/>
      <c r="H31" s="42"/>
      <c r="I31" s="42"/>
      <c r="J31" s="42"/>
      <c r="K31" s="42"/>
      <c r="L31" s="24"/>
    </row>
    <row r="32" spans="2:12" s="1" customFormat="1" ht="25.35" customHeight="1">
      <c r="B32" s="24"/>
      <c r="D32" s="87" t="s">
        <v>39</v>
      </c>
      <c r="J32" s="56">
        <f>ROUND(J87,2)</f>
        <v>0</v>
      </c>
      <c r="L32" s="24"/>
    </row>
    <row r="33" spans="2:12" s="1" customFormat="1" ht="6.95" customHeight="1">
      <c r="B33" s="24"/>
      <c r="D33" s="42"/>
      <c r="E33" s="42"/>
      <c r="F33" s="42"/>
      <c r="G33" s="42"/>
      <c r="H33" s="42"/>
      <c r="I33" s="42"/>
      <c r="J33" s="42"/>
      <c r="K33" s="42"/>
      <c r="L33" s="24"/>
    </row>
    <row r="34" spans="2:12" s="1" customFormat="1" ht="14.45" customHeight="1">
      <c r="B34" s="24"/>
      <c r="F34" s="27" t="s">
        <v>41</v>
      </c>
      <c r="I34" s="27" t="s">
        <v>40</v>
      </c>
      <c r="J34" s="27" t="s">
        <v>42</v>
      </c>
      <c r="L34" s="24"/>
    </row>
    <row r="35" spans="2:12" s="1" customFormat="1" ht="14.45" customHeight="1">
      <c r="B35" s="24"/>
      <c r="D35" s="21" t="s">
        <v>43</v>
      </c>
      <c r="E35" s="21" t="s">
        <v>44</v>
      </c>
      <c r="F35" s="88">
        <f>ROUND((SUM(BE87:BE95)),2)</f>
        <v>0</v>
      </c>
      <c r="I35" s="29">
        <v>0.21</v>
      </c>
      <c r="J35" s="88">
        <f>ROUND(((SUM(BE87:BE95))*I35),2)</f>
        <v>0</v>
      </c>
      <c r="L35" s="24"/>
    </row>
    <row r="36" spans="2:12" s="1" customFormat="1" ht="14.45" customHeight="1">
      <c r="B36" s="24"/>
      <c r="E36" s="21" t="s">
        <v>45</v>
      </c>
      <c r="F36" s="88">
        <f>ROUND((SUM(BF87:BF95)),2)</f>
        <v>0</v>
      </c>
      <c r="I36" s="29">
        <v>0.15</v>
      </c>
      <c r="J36" s="88">
        <f>ROUND(((SUM(BF87:BF95))*I36),2)</f>
        <v>0</v>
      </c>
      <c r="L36" s="24"/>
    </row>
    <row r="37" spans="2:12" s="1" customFormat="1" ht="14.45" customHeight="1" hidden="1">
      <c r="B37" s="24"/>
      <c r="E37" s="21" t="s">
        <v>46</v>
      </c>
      <c r="F37" s="88">
        <f>ROUND((SUM(BG87:BG95)),2)</f>
        <v>0</v>
      </c>
      <c r="I37" s="29">
        <v>0.21</v>
      </c>
      <c r="J37" s="88">
        <f>0</f>
        <v>0</v>
      </c>
      <c r="L37" s="24"/>
    </row>
    <row r="38" spans="2:12" s="1" customFormat="1" ht="14.45" customHeight="1" hidden="1">
      <c r="B38" s="24"/>
      <c r="E38" s="21" t="s">
        <v>47</v>
      </c>
      <c r="F38" s="88">
        <f>ROUND((SUM(BH87:BH95)),2)</f>
        <v>0</v>
      </c>
      <c r="I38" s="29">
        <v>0.15</v>
      </c>
      <c r="J38" s="88">
        <f>0</f>
        <v>0</v>
      </c>
      <c r="L38" s="24"/>
    </row>
    <row r="39" spans="2:12" s="1" customFormat="1" ht="14.45" customHeight="1" hidden="1">
      <c r="B39" s="24"/>
      <c r="E39" s="21" t="s">
        <v>48</v>
      </c>
      <c r="F39" s="88">
        <f>ROUND((SUM(BI87:BI95)),2)</f>
        <v>0</v>
      </c>
      <c r="I39" s="29">
        <v>0</v>
      </c>
      <c r="J39" s="88">
        <f>0</f>
        <v>0</v>
      </c>
      <c r="L39" s="24"/>
    </row>
    <row r="40" spans="2:12" s="1" customFormat="1" ht="6.95" customHeight="1">
      <c r="B40" s="24"/>
      <c r="L40" s="24"/>
    </row>
    <row r="41" spans="2:12" s="1" customFormat="1" ht="25.35" customHeight="1">
      <c r="B41" s="24"/>
      <c r="C41" s="89"/>
      <c r="D41" s="90" t="s">
        <v>49</v>
      </c>
      <c r="E41" s="47"/>
      <c r="F41" s="47"/>
      <c r="G41" s="91" t="s">
        <v>50</v>
      </c>
      <c r="H41" s="92" t="s">
        <v>51</v>
      </c>
      <c r="I41" s="47"/>
      <c r="J41" s="93">
        <f>SUM(J32:J39)</f>
        <v>0</v>
      </c>
      <c r="K41" s="94"/>
      <c r="L41" s="24"/>
    </row>
    <row r="42" spans="2:12" s="1" customFormat="1" ht="14.45" customHeight="1">
      <c r="B42" s="34"/>
      <c r="C42" s="35"/>
      <c r="D42" s="35"/>
      <c r="E42" s="35"/>
      <c r="F42" s="35"/>
      <c r="G42" s="35"/>
      <c r="H42" s="35"/>
      <c r="I42" s="35"/>
      <c r="J42" s="35"/>
      <c r="K42" s="35"/>
      <c r="L42" s="24"/>
    </row>
    <row r="46" spans="2:12" s="1" customFormat="1" ht="6.95" customHeight="1"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24"/>
    </row>
    <row r="47" spans="2:12" s="1" customFormat="1" ht="24.95" customHeight="1">
      <c r="B47" s="24"/>
      <c r="C47" s="17" t="s">
        <v>125</v>
      </c>
      <c r="L47" s="24"/>
    </row>
    <row r="48" spans="2:12" s="1" customFormat="1" ht="6.95" customHeight="1">
      <c r="B48" s="24"/>
      <c r="L48" s="24"/>
    </row>
    <row r="49" spans="2:12" s="1" customFormat="1" ht="12" customHeight="1">
      <c r="B49" s="24"/>
      <c r="C49" s="21" t="s">
        <v>14</v>
      </c>
      <c r="L49" s="24"/>
    </row>
    <row r="50" spans="2:12" s="1" customFormat="1" ht="14.45" customHeight="1">
      <c r="B50" s="24"/>
      <c r="E50" s="186" t="str">
        <f>E7</f>
        <v>Stavební úpravy Jízdárny - 1PP, Tachov - Světce</v>
      </c>
      <c r="F50" s="187"/>
      <c r="G50" s="187"/>
      <c r="H50" s="187"/>
      <c r="L50" s="24"/>
    </row>
    <row r="51" spans="2:12" ht="12" customHeight="1">
      <c r="B51" s="16"/>
      <c r="C51" s="21" t="s">
        <v>124</v>
      </c>
      <c r="L51" s="16"/>
    </row>
    <row r="52" spans="2:12" s="1" customFormat="1" ht="14.45" customHeight="1">
      <c r="B52" s="24"/>
      <c r="E52" s="186" t="s">
        <v>242</v>
      </c>
      <c r="F52" s="167"/>
      <c r="G52" s="167"/>
      <c r="H52" s="167"/>
      <c r="L52" s="24"/>
    </row>
    <row r="53" spans="2:12" s="1" customFormat="1" ht="12" customHeight="1">
      <c r="B53" s="24"/>
      <c r="C53" s="21" t="s">
        <v>201</v>
      </c>
      <c r="L53" s="24"/>
    </row>
    <row r="54" spans="2:12" s="1" customFormat="1" ht="14.45" customHeight="1">
      <c r="B54" s="24"/>
      <c r="E54" s="168" t="str">
        <f>E11</f>
        <v>G - Grafika</v>
      </c>
      <c r="F54" s="167"/>
      <c r="G54" s="167"/>
      <c r="H54" s="167"/>
      <c r="L54" s="24"/>
    </row>
    <row r="55" spans="2:12" s="1" customFormat="1" ht="6.95" customHeight="1">
      <c r="B55" s="24"/>
      <c r="L55" s="24"/>
    </row>
    <row r="56" spans="2:12" s="1" customFormat="1" ht="12" customHeight="1">
      <c r="B56" s="24"/>
      <c r="C56" s="21" t="s">
        <v>20</v>
      </c>
      <c r="F56" s="13" t="str">
        <f>F14</f>
        <v xml:space="preserve"> </v>
      </c>
      <c r="I56" s="21" t="s">
        <v>22</v>
      </c>
      <c r="J56" s="41" t="str">
        <f>IF(J14="","",J14)</f>
        <v>6. 7. 2018</v>
      </c>
      <c r="L56" s="24"/>
    </row>
    <row r="57" spans="2:12" s="1" customFormat="1" ht="6.95" customHeight="1">
      <c r="B57" s="24"/>
      <c r="L57" s="24"/>
    </row>
    <row r="58" spans="2:12" s="1" customFormat="1" ht="22.9" customHeight="1">
      <c r="B58" s="24"/>
      <c r="C58" s="21" t="s">
        <v>26</v>
      </c>
      <c r="F58" s="13" t="str">
        <f>E17</f>
        <v>Město Tachov</v>
      </c>
      <c r="I58" s="21" t="s">
        <v>32</v>
      </c>
      <c r="J58" s="22" t="str">
        <f>E23</f>
        <v>Ateliér Soukup Opl Švehla s.r.o.</v>
      </c>
      <c r="L58" s="24"/>
    </row>
    <row r="59" spans="2:12" s="1" customFormat="1" ht="12.6" customHeight="1">
      <c r="B59" s="24"/>
      <c r="C59" s="21" t="s">
        <v>30</v>
      </c>
      <c r="F59" s="13" t="str">
        <f>IF(E20="","",E20)</f>
        <v xml:space="preserve"> </v>
      </c>
      <c r="I59" s="21" t="s">
        <v>35</v>
      </c>
      <c r="J59" s="22" t="str">
        <f>E26</f>
        <v>Tomáš Chlumecký</v>
      </c>
      <c r="L59" s="24"/>
    </row>
    <row r="60" spans="2:12" s="1" customFormat="1" ht="10.35" customHeight="1">
      <c r="B60" s="24"/>
      <c r="L60" s="24"/>
    </row>
    <row r="61" spans="2:12" s="1" customFormat="1" ht="29.25" customHeight="1">
      <c r="B61" s="24"/>
      <c r="C61" s="95" t="s">
        <v>126</v>
      </c>
      <c r="D61" s="89"/>
      <c r="E61" s="89"/>
      <c r="F61" s="89"/>
      <c r="G61" s="89"/>
      <c r="H61" s="89"/>
      <c r="I61" s="89"/>
      <c r="J61" s="96" t="s">
        <v>127</v>
      </c>
      <c r="K61" s="89"/>
      <c r="L61" s="24"/>
    </row>
    <row r="62" spans="2:12" s="1" customFormat="1" ht="10.35" customHeight="1">
      <c r="B62" s="24"/>
      <c r="L62" s="24"/>
    </row>
    <row r="63" spans="2:47" s="1" customFormat="1" ht="22.9" customHeight="1">
      <c r="B63" s="24"/>
      <c r="C63" s="97" t="s">
        <v>128</v>
      </c>
      <c r="J63" s="56">
        <f>J87</f>
        <v>0</v>
      </c>
      <c r="L63" s="24"/>
      <c r="AU63" s="13" t="s">
        <v>129</v>
      </c>
    </row>
    <row r="64" spans="2:12" s="8" customFormat="1" ht="24.95" customHeight="1">
      <c r="B64" s="98"/>
      <c r="D64" s="99" t="s">
        <v>149</v>
      </c>
      <c r="E64" s="100"/>
      <c r="F64" s="100"/>
      <c r="G64" s="100"/>
      <c r="H64" s="100"/>
      <c r="I64" s="100"/>
      <c r="J64" s="101">
        <f>J88</f>
        <v>0</v>
      </c>
      <c r="L64" s="98"/>
    </row>
    <row r="65" spans="2:12" s="11" customFormat="1" ht="19.9" customHeight="1">
      <c r="B65" s="138"/>
      <c r="D65" s="139" t="s">
        <v>150</v>
      </c>
      <c r="E65" s="140"/>
      <c r="F65" s="140"/>
      <c r="G65" s="140"/>
      <c r="H65" s="140"/>
      <c r="I65" s="140"/>
      <c r="J65" s="141">
        <f>J89</f>
        <v>0</v>
      </c>
      <c r="L65" s="138"/>
    </row>
    <row r="66" spans="2:12" s="1" customFormat="1" ht="21.75" customHeight="1">
      <c r="B66" s="24"/>
      <c r="L66" s="24"/>
    </row>
    <row r="67" spans="2:12" s="1" customFormat="1" ht="6.95" customHeight="1">
      <c r="B67" s="34"/>
      <c r="C67" s="35"/>
      <c r="D67" s="35"/>
      <c r="E67" s="35"/>
      <c r="F67" s="35"/>
      <c r="G67" s="35"/>
      <c r="H67" s="35"/>
      <c r="I67" s="35"/>
      <c r="J67" s="35"/>
      <c r="K67" s="35"/>
      <c r="L67" s="24"/>
    </row>
    <row r="71" spans="2:12" s="1" customFormat="1" ht="6.95" customHeight="1">
      <c r="B71" s="36"/>
      <c r="C71" s="37"/>
      <c r="D71" s="37"/>
      <c r="E71" s="37"/>
      <c r="F71" s="37"/>
      <c r="G71" s="37"/>
      <c r="H71" s="37"/>
      <c r="I71" s="37"/>
      <c r="J71" s="37"/>
      <c r="K71" s="37"/>
      <c r="L71" s="24"/>
    </row>
    <row r="72" spans="2:12" s="1" customFormat="1" ht="24.95" customHeight="1">
      <c r="B72" s="24"/>
      <c r="C72" s="17" t="s">
        <v>130</v>
      </c>
      <c r="L72" s="24"/>
    </row>
    <row r="73" spans="2:12" s="1" customFormat="1" ht="6.95" customHeight="1">
      <c r="B73" s="24"/>
      <c r="L73" s="24"/>
    </row>
    <row r="74" spans="2:12" s="1" customFormat="1" ht="12" customHeight="1">
      <c r="B74" s="24"/>
      <c r="C74" s="21" t="s">
        <v>14</v>
      </c>
      <c r="L74" s="24"/>
    </row>
    <row r="75" spans="2:12" s="1" customFormat="1" ht="14.45" customHeight="1">
      <c r="B75" s="24"/>
      <c r="E75" s="186" t="str">
        <f>E7</f>
        <v>Stavební úpravy Jízdárny - 1PP, Tachov - Světce</v>
      </c>
      <c r="F75" s="187"/>
      <c r="G75" s="187"/>
      <c r="H75" s="187"/>
      <c r="L75" s="24"/>
    </row>
    <row r="76" spans="2:12" ht="12" customHeight="1">
      <c r="B76" s="16"/>
      <c r="C76" s="21" t="s">
        <v>124</v>
      </c>
      <c r="L76" s="16"/>
    </row>
    <row r="77" spans="2:12" s="1" customFormat="1" ht="14.45" customHeight="1">
      <c r="B77" s="24"/>
      <c r="E77" s="186" t="s">
        <v>242</v>
      </c>
      <c r="F77" s="167"/>
      <c r="G77" s="167"/>
      <c r="H77" s="167"/>
      <c r="L77" s="24"/>
    </row>
    <row r="78" spans="2:12" s="1" customFormat="1" ht="12" customHeight="1">
      <c r="B78" s="24"/>
      <c r="C78" s="21" t="s">
        <v>201</v>
      </c>
      <c r="L78" s="24"/>
    </row>
    <row r="79" spans="2:12" s="1" customFormat="1" ht="14.45" customHeight="1">
      <c r="B79" s="24"/>
      <c r="E79" s="168" t="str">
        <f>E11</f>
        <v>G - Grafika</v>
      </c>
      <c r="F79" s="167"/>
      <c r="G79" s="167"/>
      <c r="H79" s="167"/>
      <c r="L79" s="24"/>
    </row>
    <row r="80" spans="2:12" s="1" customFormat="1" ht="6.95" customHeight="1">
      <c r="B80" s="24"/>
      <c r="L80" s="24"/>
    </row>
    <row r="81" spans="2:12" s="1" customFormat="1" ht="12" customHeight="1">
      <c r="B81" s="24"/>
      <c r="C81" s="21" t="s">
        <v>20</v>
      </c>
      <c r="F81" s="13" t="str">
        <f>F14</f>
        <v xml:space="preserve"> </v>
      </c>
      <c r="I81" s="21" t="s">
        <v>22</v>
      </c>
      <c r="J81" s="41" t="str">
        <f>IF(J14="","",J14)</f>
        <v>6. 7. 2018</v>
      </c>
      <c r="L81" s="24"/>
    </row>
    <row r="82" spans="2:12" s="1" customFormat="1" ht="6.95" customHeight="1">
      <c r="B82" s="24"/>
      <c r="L82" s="24"/>
    </row>
    <row r="83" spans="2:12" s="1" customFormat="1" ht="22.9" customHeight="1">
      <c r="B83" s="24"/>
      <c r="C83" s="21" t="s">
        <v>26</v>
      </c>
      <c r="F83" s="13" t="str">
        <f>E17</f>
        <v>Město Tachov</v>
      </c>
      <c r="I83" s="21" t="s">
        <v>32</v>
      </c>
      <c r="J83" s="22" t="str">
        <f>E23</f>
        <v>Ateliér Soukup Opl Švehla s.r.o.</v>
      </c>
      <c r="L83" s="24"/>
    </row>
    <row r="84" spans="2:12" s="1" customFormat="1" ht="12.6" customHeight="1">
      <c r="B84" s="24"/>
      <c r="C84" s="21" t="s">
        <v>30</v>
      </c>
      <c r="F84" s="13" t="str">
        <f>IF(E20="","",E20)</f>
        <v xml:space="preserve"> </v>
      </c>
      <c r="I84" s="21" t="s">
        <v>35</v>
      </c>
      <c r="J84" s="22" t="str">
        <f>E26</f>
        <v>Tomáš Chlumecký</v>
      </c>
      <c r="L84" s="24"/>
    </row>
    <row r="85" spans="2:12" s="1" customFormat="1" ht="10.35" customHeight="1">
      <c r="B85" s="24"/>
      <c r="L85" s="24"/>
    </row>
    <row r="86" spans="2:20" s="9" customFormat="1" ht="29.25" customHeight="1">
      <c r="B86" s="102"/>
      <c r="C86" s="103" t="s">
        <v>131</v>
      </c>
      <c r="D86" s="104" t="s">
        <v>58</v>
      </c>
      <c r="E86" s="104" t="s">
        <v>54</v>
      </c>
      <c r="F86" s="104" t="s">
        <v>55</v>
      </c>
      <c r="G86" s="104" t="s">
        <v>132</v>
      </c>
      <c r="H86" s="104" t="s">
        <v>133</v>
      </c>
      <c r="I86" s="104" t="s">
        <v>134</v>
      </c>
      <c r="J86" s="105" t="s">
        <v>127</v>
      </c>
      <c r="K86" s="106" t="s">
        <v>135</v>
      </c>
      <c r="L86" s="102"/>
      <c r="M86" s="49" t="s">
        <v>1</v>
      </c>
      <c r="N86" s="50" t="s">
        <v>43</v>
      </c>
      <c r="O86" s="50" t="s">
        <v>136</v>
      </c>
      <c r="P86" s="50" t="s">
        <v>137</v>
      </c>
      <c r="Q86" s="50" t="s">
        <v>138</v>
      </c>
      <c r="R86" s="50" t="s">
        <v>139</v>
      </c>
      <c r="S86" s="50" t="s">
        <v>140</v>
      </c>
      <c r="T86" s="51" t="s">
        <v>141</v>
      </c>
    </row>
    <row r="87" spans="2:63" s="1" customFormat="1" ht="22.9" customHeight="1">
      <c r="B87" s="24"/>
      <c r="C87" s="54" t="s">
        <v>142</v>
      </c>
      <c r="J87" s="107">
        <f>BK87</f>
        <v>0</v>
      </c>
      <c r="L87" s="24"/>
      <c r="M87" s="52"/>
      <c r="N87" s="42"/>
      <c r="O87" s="42"/>
      <c r="P87" s="108">
        <f>P88</f>
        <v>0</v>
      </c>
      <c r="Q87" s="42"/>
      <c r="R87" s="108">
        <f>R88</f>
        <v>0</v>
      </c>
      <c r="S87" s="42"/>
      <c r="T87" s="109">
        <f>T88</f>
        <v>0</v>
      </c>
      <c r="AT87" s="13" t="s">
        <v>72</v>
      </c>
      <c r="AU87" s="13" t="s">
        <v>129</v>
      </c>
      <c r="BK87" s="110">
        <f>BK88</f>
        <v>0</v>
      </c>
    </row>
    <row r="88" spans="2:63" s="10" customFormat="1" ht="25.9" customHeight="1">
      <c r="B88" s="111"/>
      <c r="D88" s="112" t="s">
        <v>72</v>
      </c>
      <c r="E88" s="113" t="s">
        <v>152</v>
      </c>
      <c r="F88" s="113" t="s">
        <v>153</v>
      </c>
      <c r="J88" s="114">
        <f>BK88</f>
        <v>0</v>
      </c>
      <c r="L88" s="111"/>
      <c r="M88" s="115"/>
      <c r="N88" s="116"/>
      <c r="O88" s="116"/>
      <c r="P88" s="117">
        <f>P89</f>
        <v>0</v>
      </c>
      <c r="Q88" s="116"/>
      <c r="R88" s="117">
        <f>R89</f>
        <v>0</v>
      </c>
      <c r="S88" s="116"/>
      <c r="T88" s="118">
        <f>T89</f>
        <v>0</v>
      </c>
      <c r="AR88" s="112" t="s">
        <v>78</v>
      </c>
      <c r="AT88" s="119" t="s">
        <v>72</v>
      </c>
      <c r="AU88" s="119" t="s">
        <v>73</v>
      </c>
      <c r="AY88" s="112" t="s">
        <v>144</v>
      </c>
      <c r="BK88" s="120">
        <f>BK89</f>
        <v>0</v>
      </c>
    </row>
    <row r="89" spans="2:63" s="10" customFormat="1" ht="22.9" customHeight="1">
      <c r="B89" s="111"/>
      <c r="D89" s="112" t="s">
        <v>72</v>
      </c>
      <c r="E89" s="142" t="s">
        <v>157</v>
      </c>
      <c r="F89" s="142" t="s">
        <v>158</v>
      </c>
      <c r="J89" s="143">
        <f>BK89</f>
        <v>0</v>
      </c>
      <c r="L89" s="111"/>
      <c r="M89" s="115"/>
      <c r="N89" s="116"/>
      <c r="O89" s="116"/>
      <c r="P89" s="117">
        <f>SUM(P90:P95)</f>
        <v>0</v>
      </c>
      <c r="Q89" s="116"/>
      <c r="R89" s="117">
        <f>SUM(R90:R95)</f>
        <v>0</v>
      </c>
      <c r="S89" s="116"/>
      <c r="T89" s="118">
        <f>SUM(T90:T95)</f>
        <v>0</v>
      </c>
      <c r="AR89" s="112" t="s">
        <v>78</v>
      </c>
      <c r="AT89" s="119" t="s">
        <v>72</v>
      </c>
      <c r="AU89" s="119" t="s">
        <v>19</v>
      </c>
      <c r="AY89" s="112" t="s">
        <v>144</v>
      </c>
      <c r="BK89" s="120">
        <f>SUM(BK90:BK95)</f>
        <v>0</v>
      </c>
    </row>
    <row r="90" spans="2:65" s="1" customFormat="1" ht="20.45" customHeight="1">
      <c r="B90" s="121"/>
      <c r="C90" s="122" t="s">
        <v>19</v>
      </c>
      <c r="D90" s="122" t="s">
        <v>113</v>
      </c>
      <c r="E90" s="123" t="s">
        <v>357</v>
      </c>
      <c r="F90" s="124" t="s">
        <v>358</v>
      </c>
      <c r="G90" s="125" t="s">
        <v>155</v>
      </c>
      <c r="H90" s="126">
        <v>6</v>
      </c>
      <c r="I90" s="127"/>
      <c r="J90" s="127">
        <f>ROUND(I90*H90,2)</f>
        <v>0</v>
      </c>
      <c r="K90" s="124" t="s">
        <v>1</v>
      </c>
      <c r="L90" s="24"/>
      <c r="M90" s="44" t="s">
        <v>1</v>
      </c>
      <c r="N90" s="128" t="s">
        <v>44</v>
      </c>
      <c r="O90" s="129">
        <v>0</v>
      </c>
      <c r="P90" s="129">
        <f>O90*H90</f>
        <v>0</v>
      </c>
      <c r="Q90" s="129">
        <v>0</v>
      </c>
      <c r="R90" s="129">
        <f>Q90*H90</f>
        <v>0</v>
      </c>
      <c r="S90" s="129">
        <v>0</v>
      </c>
      <c r="T90" s="130">
        <f>S90*H90</f>
        <v>0</v>
      </c>
      <c r="AR90" s="13" t="s">
        <v>154</v>
      </c>
      <c r="AT90" s="13" t="s">
        <v>113</v>
      </c>
      <c r="AU90" s="13" t="s">
        <v>78</v>
      </c>
      <c r="AY90" s="13" t="s">
        <v>144</v>
      </c>
      <c r="BE90" s="131">
        <f>IF(N90="základní",J90,0)</f>
        <v>0</v>
      </c>
      <c r="BF90" s="131">
        <f>IF(N90="snížená",J90,0)</f>
        <v>0</v>
      </c>
      <c r="BG90" s="131">
        <f>IF(N90="zákl. přenesená",J90,0)</f>
        <v>0</v>
      </c>
      <c r="BH90" s="131">
        <f>IF(N90="sníž. přenesená",J90,0)</f>
        <v>0</v>
      </c>
      <c r="BI90" s="131">
        <f>IF(N90="nulová",J90,0)</f>
        <v>0</v>
      </c>
      <c r="BJ90" s="13" t="s">
        <v>19</v>
      </c>
      <c r="BK90" s="131">
        <f>ROUND(I90*H90,2)</f>
        <v>0</v>
      </c>
      <c r="BL90" s="13" t="s">
        <v>154</v>
      </c>
      <c r="BM90" s="13" t="s">
        <v>359</v>
      </c>
    </row>
    <row r="91" spans="2:47" s="1" customFormat="1" ht="19.5">
      <c r="B91" s="24"/>
      <c r="D91" s="132" t="s">
        <v>146</v>
      </c>
      <c r="F91" s="133" t="s">
        <v>358</v>
      </c>
      <c r="L91" s="24"/>
      <c r="M91" s="134"/>
      <c r="N91" s="45"/>
      <c r="O91" s="45"/>
      <c r="P91" s="45"/>
      <c r="Q91" s="45"/>
      <c r="R91" s="45"/>
      <c r="S91" s="45"/>
      <c r="T91" s="46"/>
      <c r="AT91" s="13" t="s">
        <v>146</v>
      </c>
      <c r="AU91" s="13" t="s">
        <v>78</v>
      </c>
    </row>
    <row r="92" spans="2:65" s="1" customFormat="1" ht="20.45" customHeight="1">
      <c r="B92" s="121"/>
      <c r="C92" s="122" t="s">
        <v>78</v>
      </c>
      <c r="D92" s="122" t="s">
        <v>113</v>
      </c>
      <c r="E92" s="123" t="s">
        <v>360</v>
      </c>
      <c r="F92" s="124" t="s">
        <v>361</v>
      </c>
      <c r="G92" s="125" t="s">
        <v>155</v>
      </c>
      <c r="H92" s="126">
        <v>1</v>
      </c>
      <c r="I92" s="127"/>
      <c r="J92" s="127">
        <f>ROUND(I92*H92,2)</f>
        <v>0</v>
      </c>
      <c r="K92" s="124" t="s">
        <v>1</v>
      </c>
      <c r="L92" s="24"/>
      <c r="M92" s="44" t="s">
        <v>1</v>
      </c>
      <c r="N92" s="128" t="s">
        <v>44</v>
      </c>
      <c r="O92" s="129">
        <v>0</v>
      </c>
      <c r="P92" s="129">
        <f>O92*H92</f>
        <v>0</v>
      </c>
      <c r="Q92" s="129">
        <v>0</v>
      </c>
      <c r="R92" s="129">
        <f>Q92*H92</f>
        <v>0</v>
      </c>
      <c r="S92" s="129">
        <v>0</v>
      </c>
      <c r="T92" s="130">
        <f>S92*H92</f>
        <v>0</v>
      </c>
      <c r="AR92" s="13" t="s">
        <v>154</v>
      </c>
      <c r="AT92" s="13" t="s">
        <v>113</v>
      </c>
      <c r="AU92" s="13" t="s">
        <v>78</v>
      </c>
      <c r="AY92" s="13" t="s">
        <v>144</v>
      </c>
      <c r="BE92" s="131">
        <f>IF(N92="základní",J92,0)</f>
        <v>0</v>
      </c>
      <c r="BF92" s="131">
        <f>IF(N92="snížená",J92,0)</f>
        <v>0</v>
      </c>
      <c r="BG92" s="131">
        <f>IF(N92="zákl. přenesená",J92,0)</f>
        <v>0</v>
      </c>
      <c r="BH92" s="131">
        <f>IF(N92="sníž. přenesená",J92,0)</f>
        <v>0</v>
      </c>
      <c r="BI92" s="131">
        <f>IF(N92="nulová",J92,0)</f>
        <v>0</v>
      </c>
      <c r="BJ92" s="13" t="s">
        <v>19</v>
      </c>
      <c r="BK92" s="131">
        <f>ROUND(I92*H92,2)</f>
        <v>0</v>
      </c>
      <c r="BL92" s="13" t="s">
        <v>154</v>
      </c>
      <c r="BM92" s="13" t="s">
        <v>362</v>
      </c>
    </row>
    <row r="93" spans="2:47" s="1" customFormat="1" ht="19.5">
      <c r="B93" s="24"/>
      <c r="D93" s="132" t="s">
        <v>146</v>
      </c>
      <c r="F93" s="133" t="s">
        <v>361</v>
      </c>
      <c r="L93" s="24"/>
      <c r="M93" s="134"/>
      <c r="N93" s="45"/>
      <c r="O93" s="45"/>
      <c r="P93" s="45"/>
      <c r="Q93" s="45"/>
      <c r="R93" s="45"/>
      <c r="S93" s="45"/>
      <c r="T93" s="46"/>
      <c r="AT93" s="13" t="s">
        <v>146</v>
      </c>
      <c r="AU93" s="13" t="s">
        <v>78</v>
      </c>
    </row>
    <row r="94" spans="2:65" s="1" customFormat="1" ht="20.45" customHeight="1">
      <c r="B94" s="121"/>
      <c r="C94" s="122" t="s">
        <v>145</v>
      </c>
      <c r="D94" s="122" t="s">
        <v>113</v>
      </c>
      <c r="E94" s="123" t="s">
        <v>363</v>
      </c>
      <c r="F94" s="124" t="s">
        <v>364</v>
      </c>
      <c r="G94" s="125" t="s">
        <v>155</v>
      </c>
      <c r="H94" s="126">
        <v>1</v>
      </c>
      <c r="I94" s="127"/>
      <c r="J94" s="127">
        <f>ROUND(I94*H94,2)</f>
        <v>0</v>
      </c>
      <c r="K94" s="124" t="s">
        <v>1</v>
      </c>
      <c r="L94" s="24"/>
      <c r="M94" s="44" t="s">
        <v>1</v>
      </c>
      <c r="N94" s="128" t="s">
        <v>44</v>
      </c>
      <c r="O94" s="129">
        <v>0</v>
      </c>
      <c r="P94" s="129">
        <f>O94*H94</f>
        <v>0</v>
      </c>
      <c r="Q94" s="129">
        <v>0</v>
      </c>
      <c r="R94" s="129">
        <f>Q94*H94</f>
        <v>0</v>
      </c>
      <c r="S94" s="129">
        <v>0</v>
      </c>
      <c r="T94" s="130">
        <f>S94*H94</f>
        <v>0</v>
      </c>
      <c r="AR94" s="13" t="s">
        <v>154</v>
      </c>
      <c r="AT94" s="13" t="s">
        <v>113</v>
      </c>
      <c r="AU94" s="13" t="s">
        <v>78</v>
      </c>
      <c r="AY94" s="13" t="s">
        <v>144</v>
      </c>
      <c r="BE94" s="131">
        <f>IF(N94="základní",J94,0)</f>
        <v>0</v>
      </c>
      <c r="BF94" s="131">
        <f>IF(N94="snížená",J94,0)</f>
        <v>0</v>
      </c>
      <c r="BG94" s="131">
        <f>IF(N94="zákl. přenesená",J94,0)</f>
        <v>0</v>
      </c>
      <c r="BH94" s="131">
        <f>IF(N94="sníž. přenesená",J94,0)</f>
        <v>0</v>
      </c>
      <c r="BI94" s="131">
        <f>IF(N94="nulová",J94,0)</f>
        <v>0</v>
      </c>
      <c r="BJ94" s="13" t="s">
        <v>19</v>
      </c>
      <c r="BK94" s="131">
        <f>ROUND(I94*H94,2)</f>
        <v>0</v>
      </c>
      <c r="BL94" s="13" t="s">
        <v>154</v>
      </c>
      <c r="BM94" s="13" t="s">
        <v>365</v>
      </c>
    </row>
    <row r="95" spans="2:47" s="1" customFormat="1" ht="19.5">
      <c r="B95" s="24"/>
      <c r="D95" s="132" t="s">
        <v>146</v>
      </c>
      <c r="F95" s="133" t="s">
        <v>364</v>
      </c>
      <c r="L95" s="24"/>
      <c r="M95" s="135"/>
      <c r="N95" s="136"/>
      <c r="O95" s="136"/>
      <c r="P95" s="136"/>
      <c r="Q95" s="136"/>
      <c r="R95" s="136"/>
      <c r="S95" s="136"/>
      <c r="T95" s="137"/>
      <c r="AT95" s="13" t="s">
        <v>146</v>
      </c>
      <c r="AU95" s="13" t="s">
        <v>78</v>
      </c>
    </row>
    <row r="96" spans="2:12" s="1" customFormat="1" ht="6.95" customHeight="1">
      <c r="B96" s="34"/>
      <c r="C96" s="35"/>
      <c r="D96" s="35"/>
      <c r="E96" s="35"/>
      <c r="F96" s="35"/>
      <c r="G96" s="35"/>
      <c r="H96" s="35"/>
      <c r="I96" s="35"/>
      <c r="J96" s="35"/>
      <c r="K96" s="35"/>
      <c r="L96" s="24"/>
    </row>
  </sheetData>
  <autoFilter ref="C86:K95"/>
  <mergeCells count="12">
    <mergeCell ref="E79:H79"/>
    <mergeCell ref="L2:V2"/>
    <mergeCell ref="E50:H50"/>
    <mergeCell ref="E52:H52"/>
    <mergeCell ref="E54:H54"/>
    <mergeCell ref="E75:H75"/>
    <mergeCell ref="E77:H77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20"/>
  <sheetViews>
    <sheetView showGridLines="0" workbookViewId="0" topLeftCell="A75">
      <selection activeCell="W88" sqref="W88"/>
    </sheetView>
  </sheetViews>
  <sheetFormatPr defaultColWidth="9.140625" defaultRowHeight="12"/>
  <cols>
    <col min="1" max="1" width="7.140625" style="0" customWidth="1"/>
    <col min="2" max="2" width="1.421875" style="0" customWidth="1"/>
    <col min="3" max="3" width="3.421875" style="0" customWidth="1"/>
    <col min="4" max="4" width="3.7109375" style="0" customWidth="1"/>
    <col min="5" max="5" width="14.7109375" style="0" customWidth="1"/>
    <col min="6" max="6" width="86.421875" style="0" customWidth="1"/>
    <col min="7" max="7" width="7.421875" style="0" customWidth="1"/>
    <col min="8" max="8" width="9.421875" style="0" customWidth="1"/>
    <col min="9" max="9" width="12.140625" style="0" customWidth="1"/>
    <col min="10" max="10" width="20.140625" style="0" customWidth="1"/>
    <col min="11" max="11" width="13.28125" style="0" hidden="1" customWidth="1"/>
    <col min="12" max="12" width="8.00390625" style="0" customWidth="1"/>
    <col min="13" max="13" width="9.28125" style="0" hidden="1" customWidth="1"/>
    <col min="14" max="14" width="9.140625" style="0" hidden="1" customWidth="1"/>
    <col min="15" max="20" width="12.140625" style="0" hidden="1" customWidth="1"/>
    <col min="21" max="21" width="14.00390625" style="0" hidden="1" customWidth="1"/>
    <col min="22" max="22" width="10.421875" style="0" customWidth="1"/>
    <col min="23" max="23" width="14.00390625" style="0" customWidth="1"/>
    <col min="24" max="24" width="10.421875" style="0" customWidth="1"/>
    <col min="25" max="25" width="12.8515625" style="0" customWidth="1"/>
    <col min="26" max="26" width="9.421875" style="0" customWidth="1"/>
    <col min="27" max="27" width="12.8515625" style="0" customWidth="1"/>
    <col min="28" max="28" width="14.00390625" style="0" customWidth="1"/>
    <col min="29" max="29" width="9.421875" style="0" customWidth="1"/>
    <col min="30" max="30" width="12.8515625" style="0" customWidth="1"/>
    <col min="31" max="31" width="14.00390625" style="0" customWidth="1"/>
    <col min="44" max="65" width="9.140625" style="0" hidden="1" customWidth="1"/>
  </cols>
  <sheetData>
    <row r="1" ht="12">
      <c r="A1" s="85"/>
    </row>
    <row r="2" spans="12:46" ht="36.95" customHeight="1">
      <c r="L2" s="153" t="s">
        <v>5</v>
      </c>
      <c r="M2" s="151"/>
      <c r="N2" s="151"/>
      <c r="O2" s="151"/>
      <c r="P2" s="151"/>
      <c r="Q2" s="151"/>
      <c r="R2" s="151"/>
      <c r="S2" s="151"/>
      <c r="T2" s="151"/>
      <c r="U2" s="151"/>
      <c r="V2" s="151"/>
      <c r="AT2" s="13" t="s">
        <v>112</v>
      </c>
    </row>
    <row r="3" spans="2:4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78</v>
      </c>
    </row>
    <row r="4" spans="2:46" ht="24.95" customHeight="1">
      <c r="B4" s="16"/>
      <c r="D4" s="17" t="s">
        <v>123</v>
      </c>
      <c r="L4" s="16"/>
      <c r="M4" s="18" t="s">
        <v>10</v>
      </c>
      <c r="AT4" s="13" t="s">
        <v>3</v>
      </c>
    </row>
    <row r="5" spans="2:12" ht="6.95" customHeight="1">
      <c r="B5" s="16"/>
      <c r="L5" s="16"/>
    </row>
    <row r="6" spans="2:12" ht="12" customHeight="1">
      <c r="B6" s="16"/>
      <c r="D6" s="21" t="s">
        <v>14</v>
      </c>
      <c r="L6" s="16"/>
    </row>
    <row r="7" spans="2:12" ht="14.45" customHeight="1">
      <c r="B7" s="16"/>
      <c r="E7" s="186" t="str">
        <f>'Rekapitulace stavby'!K6</f>
        <v>Stavební úpravy Jízdárny - 1PP, Tachov - Světce</v>
      </c>
      <c r="F7" s="187"/>
      <c r="G7" s="187"/>
      <c r="H7" s="187"/>
      <c r="L7" s="16"/>
    </row>
    <row r="8" spans="2:12" ht="12" customHeight="1">
      <c r="B8" s="16"/>
      <c r="D8" s="21" t="s">
        <v>124</v>
      </c>
      <c r="L8" s="16"/>
    </row>
    <row r="9" spans="2:12" s="1" customFormat="1" ht="14.45" customHeight="1">
      <c r="B9" s="24"/>
      <c r="E9" s="186" t="s">
        <v>242</v>
      </c>
      <c r="F9" s="167"/>
      <c r="G9" s="167"/>
      <c r="H9" s="167"/>
      <c r="L9" s="24"/>
    </row>
    <row r="10" spans="2:12" s="1" customFormat="1" ht="12" customHeight="1">
      <c r="B10" s="24"/>
      <c r="D10" s="21" t="s">
        <v>201</v>
      </c>
      <c r="L10" s="24"/>
    </row>
    <row r="11" spans="2:12" s="1" customFormat="1" ht="36.95" customHeight="1">
      <c r="B11" s="24"/>
      <c r="E11" s="168" t="s">
        <v>366</v>
      </c>
      <c r="F11" s="167"/>
      <c r="G11" s="167"/>
      <c r="H11" s="167"/>
      <c r="L11" s="24"/>
    </row>
    <row r="12" spans="2:12" s="1" customFormat="1" ht="12">
      <c r="B12" s="24"/>
      <c r="L12" s="24"/>
    </row>
    <row r="13" spans="2:12" s="1" customFormat="1" ht="12" customHeight="1">
      <c r="B13" s="24"/>
      <c r="D13" s="21" t="s">
        <v>17</v>
      </c>
      <c r="F13" s="13" t="s">
        <v>1</v>
      </c>
      <c r="I13" s="21" t="s">
        <v>18</v>
      </c>
      <c r="J13" s="13" t="s">
        <v>1</v>
      </c>
      <c r="L13" s="24"/>
    </row>
    <row r="14" spans="2:12" s="1" customFormat="1" ht="12" customHeight="1">
      <c r="B14" s="24"/>
      <c r="D14" s="21" t="s">
        <v>20</v>
      </c>
      <c r="F14" s="13" t="s">
        <v>31</v>
      </c>
      <c r="I14" s="21" t="s">
        <v>22</v>
      </c>
      <c r="J14" s="41" t="str">
        <f>'Rekapitulace stavby'!AN8</f>
        <v>6. 7. 2018</v>
      </c>
      <c r="L14" s="24"/>
    </row>
    <row r="15" spans="2:12" s="1" customFormat="1" ht="10.9" customHeight="1">
      <c r="B15" s="24"/>
      <c r="L15" s="24"/>
    </row>
    <row r="16" spans="2:12" s="1" customFormat="1" ht="12" customHeight="1">
      <c r="B16" s="24"/>
      <c r="D16" s="21" t="s">
        <v>26</v>
      </c>
      <c r="I16" s="21" t="s">
        <v>27</v>
      </c>
      <c r="J16" s="13" t="str">
        <f>IF('Rekapitulace stavby'!AN10="","",'Rekapitulace stavby'!AN10)</f>
        <v/>
      </c>
      <c r="L16" s="24"/>
    </row>
    <row r="17" spans="2:12" s="1" customFormat="1" ht="18" customHeight="1">
      <c r="B17" s="24"/>
      <c r="E17" s="13" t="str">
        <f>IF('Rekapitulace stavby'!E11="","",'Rekapitulace stavby'!E11)</f>
        <v>Město Tachov</v>
      </c>
      <c r="I17" s="21" t="s">
        <v>29</v>
      </c>
      <c r="J17" s="13" t="str">
        <f>IF('Rekapitulace stavby'!AN11="","",'Rekapitulace stavby'!AN11)</f>
        <v/>
      </c>
      <c r="L17" s="24"/>
    </row>
    <row r="18" spans="2:12" s="1" customFormat="1" ht="6.95" customHeight="1">
      <c r="B18" s="24"/>
      <c r="L18" s="24"/>
    </row>
    <row r="19" spans="2:12" s="1" customFormat="1" ht="12" customHeight="1">
      <c r="B19" s="24"/>
      <c r="D19" s="21" t="s">
        <v>30</v>
      </c>
      <c r="I19" s="21" t="s">
        <v>27</v>
      </c>
      <c r="J19" s="13" t="str">
        <f>'Rekapitulace stavby'!AN13</f>
        <v/>
      </c>
      <c r="L19" s="24"/>
    </row>
    <row r="20" spans="2:12" s="1" customFormat="1" ht="18" customHeight="1">
      <c r="B20" s="24"/>
      <c r="E20" s="150" t="str">
        <f>'Rekapitulace stavby'!E14</f>
        <v xml:space="preserve"> </v>
      </c>
      <c r="F20" s="150"/>
      <c r="G20" s="150"/>
      <c r="H20" s="150"/>
      <c r="I20" s="21" t="s">
        <v>29</v>
      </c>
      <c r="J20" s="13" t="str">
        <f>'Rekapitulace stavby'!AN14</f>
        <v/>
      </c>
      <c r="L20" s="24"/>
    </row>
    <row r="21" spans="2:12" s="1" customFormat="1" ht="6.95" customHeight="1">
      <c r="B21" s="24"/>
      <c r="L21" s="24"/>
    </row>
    <row r="22" spans="2:12" s="1" customFormat="1" ht="12" customHeight="1">
      <c r="B22" s="24"/>
      <c r="D22" s="21" t="s">
        <v>32</v>
      </c>
      <c r="I22" s="21" t="s">
        <v>27</v>
      </c>
      <c r="J22" s="13" t="str">
        <f>IF('Rekapitulace stavby'!AN16="","",'Rekapitulace stavby'!AN16)</f>
        <v/>
      </c>
      <c r="L22" s="24"/>
    </row>
    <row r="23" spans="2:12" s="1" customFormat="1" ht="18" customHeight="1">
      <c r="B23" s="24"/>
      <c r="E23" s="13" t="str">
        <f>IF('Rekapitulace stavby'!E17="","",'Rekapitulace stavby'!E17)</f>
        <v>Ateliér Soukup Opl Švehla s.r.o.</v>
      </c>
      <c r="I23" s="21" t="s">
        <v>29</v>
      </c>
      <c r="J23" s="13" t="str">
        <f>IF('Rekapitulace stavby'!AN17="","",'Rekapitulace stavby'!AN17)</f>
        <v/>
      </c>
      <c r="L23" s="24"/>
    </row>
    <row r="24" spans="2:12" s="1" customFormat="1" ht="6.95" customHeight="1">
      <c r="B24" s="24"/>
      <c r="L24" s="24"/>
    </row>
    <row r="25" spans="2:12" s="1" customFormat="1" ht="12" customHeight="1">
      <c r="B25" s="24"/>
      <c r="D25" s="21" t="s">
        <v>35</v>
      </c>
      <c r="I25" s="21" t="s">
        <v>27</v>
      </c>
      <c r="J25" s="13" t="str">
        <f>IF('Rekapitulace stavby'!AN19="","",'Rekapitulace stavby'!AN19)</f>
        <v/>
      </c>
      <c r="L25" s="24"/>
    </row>
    <row r="26" spans="2:12" s="1" customFormat="1" ht="18" customHeight="1">
      <c r="B26" s="24"/>
      <c r="E26" s="13" t="str">
        <f>IF('Rekapitulace stavby'!E20="","",'Rekapitulace stavby'!E20)</f>
        <v>Tomáš Chlumecký</v>
      </c>
      <c r="I26" s="21" t="s">
        <v>29</v>
      </c>
      <c r="J26" s="13" t="str">
        <f>IF('Rekapitulace stavby'!AN20="","",'Rekapitulace stavby'!AN20)</f>
        <v/>
      </c>
      <c r="L26" s="24"/>
    </row>
    <row r="27" spans="2:12" s="1" customFormat="1" ht="6.95" customHeight="1">
      <c r="B27" s="24"/>
      <c r="L27" s="24"/>
    </row>
    <row r="28" spans="2:12" s="1" customFormat="1" ht="12" customHeight="1">
      <c r="B28" s="24"/>
      <c r="D28" s="21" t="s">
        <v>37</v>
      </c>
      <c r="L28" s="24"/>
    </row>
    <row r="29" spans="2:12" s="7" customFormat="1" ht="14.45" customHeight="1">
      <c r="B29" s="86"/>
      <c r="E29" s="154" t="s">
        <v>1</v>
      </c>
      <c r="F29" s="154"/>
      <c r="G29" s="154"/>
      <c r="H29" s="154"/>
      <c r="L29" s="86"/>
    </row>
    <row r="30" spans="2:12" s="1" customFormat="1" ht="6.95" customHeight="1">
      <c r="B30" s="24"/>
      <c r="L30" s="24"/>
    </row>
    <row r="31" spans="2:12" s="1" customFormat="1" ht="6.95" customHeight="1">
      <c r="B31" s="24"/>
      <c r="D31" s="42"/>
      <c r="E31" s="42"/>
      <c r="F31" s="42"/>
      <c r="G31" s="42"/>
      <c r="H31" s="42"/>
      <c r="I31" s="42"/>
      <c r="J31" s="42"/>
      <c r="K31" s="42"/>
      <c r="L31" s="24"/>
    </row>
    <row r="32" spans="2:12" s="1" customFormat="1" ht="25.35" customHeight="1">
      <c r="B32" s="24"/>
      <c r="D32" s="87" t="s">
        <v>39</v>
      </c>
      <c r="J32" s="56">
        <f>ROUND(J87,2)</f>
        <v>0</v>
      </c>
      <c r="L32" s="24"/>
    </row>
    <row r="33" spans="2:12" s="1" customFormat="1" ht="6.95" customHeight="1">
      <c r="B33" s="24"/>
      <c r="D33" s="42"/>
      <c r="E33" s="42"/>
      <c r="F33" s="42"/>
      <c r="G33" s="42"/>
      <c r="H33" s="42"/>
      <c r="I33" s="42"/>
      <c r="J33" s="42"/>
      <c r="K33" s="42"/>
      <c r="L33" s="24"/>
    </row>
    <row r="34" spans="2:12" s="1" customFormat="1" ht="14.45" customHeight="1">
      <c r="B34" s="24"/>
      <c r="F34" s="27" t="s">
        <v>41</v>
      </c>
      <c r="I34" s="27" t="s">
        <v>40</v>
      </c>
      <c r="J34" s="27" t="s">
        <v>42</v>
      </c>
      <c r="L34" s="24"/>
    </row>
    <row r="35" spans="2:12" s="1" customFormat="1" ht="14.45" customHeight="1">
      <c r="B35" s="24"/>
      <c r="D35" s="21" t="s">
        <v>43</v>
      </c>
      <c r="E35" s="21" t="s">
        <v>44</v>
      </c>
      <c r="F35" s="88">
        <f>ROUND((SUM(BE87:BE119)),2)</f>
        <v>0</v>
      </c>
      <c r="I35" s="29">
        <v>0.21</v>
      </c>
      <c r="J35" s="88">
        <f>ROUND(((SUM(BE87:BE119))*I35),2)</f>
        <v>0</v>
      </c>
      <c r="L35" s="24"/>
    </row>
    <row r="36" spans="2:12" s="1" customFormat="1" ht="14.45" customHeight="1">
      <c r="B36" s="24"/>
      <c r="E36" s="21" t="s">
        <v>45</v>
      </c>
      <c r="F36" s="88">
        <f>ROUND((SUM(BF87:BF119)),2)</f>
        <v>0</v>
      </c>
      <c r="I36" s="29">
        <v>0.15</v>
      </c>
      <c r="J36" s="88">
        <f>ROUND(((SUM(BF87:BF119))*I36),2)</f>
        <v>0</v>
      </c>
      <c r="L36" s="24"/>
    </row>
    <row r="37" spans="2:12" s="1" customFormat="1" ht="14.45" customHeight="1" hidden="1">
      <c r="B37" s="24"/>
      <c r="E37" s="21" t="s">
        <v>46</v>
      </c>
      <c r="F37" s="88">
        <f>ROUND((SUM(BG87:BG119)),2)</f>
        <v>0</v>
      </c>
      <c r="I37" s="29">
        <v>0.21</v>
      </c>
      <c r="J37" s="88">
        <f>0</f>
        <v>0</v>
      </c>
      <c r="L37" s="24"/>
    </row>
    <row r="38" spans="2:12" s="1" customFormat="1" ht="14.45" customHeight="1" hidden="1">
      <c r="B38" s="24"/>
      <c r="E38" s="21" t="s">
        <v>47</v>
      </c>
      <c r="F38" s="88">
        <f>ROUND((SUM(BH87:BH119)),2)</f>
        <v>0</v>
      </c>
      <c r="I38" s="29">
        <v>0.15</v>
      </c>
      <c r="J38" s="88">
        <f>0</f>
        <v>0</v>
      </c>
      <c r="L38" s="24"/>
    </row>
    <row r="39" spans="2:12" s="1" customFormat="1" ht="14.45" customHeight="1" hidden="1">
      <c r="B39" s="24"/>
      <c r="E39" s="21" t="s">
        <v>48</v>
      </c>
      <c r="F39" s="88">
        <f>ROUND((SUM(BI87:BI119)),2)</f>
        <v>0</v>
      </c>
      <c r="I39" s="29">
        <v>0</v>
      </c>
      <c r="J39" s="88">
        <f>0</f>
        <v>0</v>
      </c>
      <c r="L39" s="24"/>
    </row>
    <row r="40" spans="2:12" s="1" customFormat="1" ht="6.95" customHeight="1">
      <c r="B40" s="24"/>
      <c r="L40" s="24"/>
    </row>
    <row r="41" spans="2:12" s="1" customFormat="1" ht="25.35" customHeight="1">
      <c r="B41" s="24"/>
      <c r="C41" s="89"/>
      <c r="D41" s="90" t="s">
        <v>49</v>
      </c>
      <c r="E41" s="47"/>
      <c r="F41" s="47"/>
      <c r="G41" s="91" t="s">
        <v>50</v>
      </c>
      <c r="H41" s="92" t="s">
        <v>51</v>
      </c>
      <c r="I41" s="47"/>
      <c r="J41" s="93">
        <f>SUM(J32:J39)</f>
        <v>0</v>
      </c>
      <c r="K41" s="94"/>
      <c r="L41" s="24"/>
    </row>
    <row r="42" spans="2:12" s="1" customFormat="1" ht="14.45" customHeight="1">
      <c r="B42" s="34"/>
      <c r="C42" s="35"/>
      <c r="D42" s="35"/>
      <c r="E42" s="35"/>
      <c r="F42" s="35"/>
      <c r="G42" s="35"/>
      <c r="H42" s="35"/>
      <c r="I42" s="35"/>
      <c r="J42" s="35"/>
      <c r="K42" s="35"/>
      <c r="L42" s="24"/>
    </row>
    <row r="46" spans="2:12" s="1" customFormat="1" ht="6.95" customHeight="1"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24"/>
    </row>
    <row r="47" spans="2:12" s="1" customFormat="1" ht="24.95" customHeight="1">
      <c r="B47" s="24"/>
      <c r="C47" s="17" t="s">
        <v>125</v>
      </c>
      <c r="L47" s="24"/>
    </row>
    <row r="48" spans="2:12" s="1" customFormat="1" ht="6.95" customHeight="1">
      <c r="B48" s="24"/>
      <c r="L48" s="24"/>
    </row>
    <row r="49" spans="2:12" s="1" customFormat="1" ht="12" customHeight="1">
      <c r="B49" s="24"/>
      <c r="C49" s="21" t="s">
        <v>14</v>
      </c>
      <c r="L49" s="24"/>
    </row>
    <row r="50" spans="2:12" s="1" customFormat="1" ht="14.45" customHeight="1">
      <c r="B50" s="24"/>
      <c r="E50" s="186" t="str">
        <f>E7</f>
        <v>Stavební úpravy Jízdárny - 1PP, Tachov - Světce</v>
      </c>
      <c r="F50" s="187"/>
      <c r="G50" s="187"/>
      <c r="H50" s="187"/>
      <c r="L50" s="24"/>
    </row>
    <row r="51" spans="2:12" ht="12" customHeight="1">
      <c r="B51" s="16"/>
      <c r="C51" s="21" t="s">
        <v>124</v>
      </c>
      <c r="L51" s="16"/>
    </row>
    <row r="52" spans="2:12" s="1" customFormat="1" ht="14.45" customHeight="1">
      <c r="B52" s="24"/>
      <c r="E52" s="186" t="s">
        <v>242</v>
      </c>
      <c r="F52" s="167"/>
      <c r="G52" s="167"/>
      <c r="H52" s="167"/>
      <c r="L52" s="24"/>
    </row>
    <row r="53" spans="2:12" s="1" customFormat="1" ht="12" customHeight="1">
      <c r="B53" s="24"/>
      <c r="C53" s="21" t="s">
        <v>201</v>
      </c>
      <c r="L53" s="24"/>
    </row>
    <row r="54" spans="2:12" s="1" customFormat="1" ht="14.45" customHeight="1">
      <c r="B54" s="24"/>
      <c r="E54" s="168" t="str">
        <f>E11</f>
        <v>I - Instalační prvky</v>
      </c>
      <c r="F54" s="167"/>
      <c r="G54" s="167"/>
      <c r="H54" s="167"/>
      <c r="L54" s="24"/>
    </row>
    <row r="55" spans="2:12" s="1" customFormat="1" ht="6.95" customHeight="1">
      <c r="B55" s="24"/>
      <c r="L55" s="24"/>
    </row>
    <row r="56" spans="2:12" s="1" customFormat="1" ht="12" customHeight="1">
      <c r="B56" s="24"/>
      <c r="C56" s="21" t="s">
        <v>20</v>
      </c>
      <c r="F56" s="13" t="str">
        <f>F14</f>
        <v xml:space="preserve"> </v>
      </c>
      <c r="I56" s="21" t="s">
        <v>22</v>
      </c>
      <c r="J56" s="41" t="str">
        <f>IF(J14="","",J14)</f>
        <v>6. 7. 2018</v>
      </c>
      <c r="L56" s="24"/>
    </row>
    <row r="57" spans="2:12" s="1" customFormat="1" ht="6.95" customHeight="1">
      <c r="B57" s="24"/>
      <c r="L57" s="24"/>
    </row>
    <row r="58" spans="2:12" s="1" customFormat="1" ht="22.9" customHeight="1">
      <c r="B58" s="24"/>
      <c r="C58" s="21" t="s">
        <v>26</v>
      </c>
      <c r="F58" s="13" t="str">
        <f>E17</f>
        <v>Město Tachov</v>
      </c>
      <c r="I58" s="21" t="s">
        <v>32</v>
      </c>
      <c r="J58" s="22" t="str">
        <f>E23</f>
        <v>Ateliér Soukup Opl Švehla s.r.o.</v>
      </c>
      <c r="L58" s="24"/>
    </row>
    <row r="59" spans="2:12" s="1" customFormat="1" ht="12.6" customHeight="1">
      <c r="B59" s="24"/>
      <c r="C59" s="21" t="s">
        <v>30</v>
      </c>
      <c r="F59" s="13" t="str">
        <f>IF(E20="","",E20)</f>
        <v xml:space="preserve"> </v>
      </c>
      <c r="I59" s="21" t="s">
        <v>35</v>
      </c>
      <c r="J59" s="22" t="str">
        <f>E26</f>
        <v>Tomáš Chlumecký</v>
      </c>
      <c r="L59" s="24"/>
    </row>
    <row r="60" spans="2:12" s="1" customFormat="1" ht="10.35" customHeight="1">
      <c r="B60" s="24"/>
      <c r="L60" s="24"/>
    </row>
    <row r="61" spans="2:12" s="1" customFormat="1" ht="29.25" customHeight="1">
      <c r="B61" s="24"/>
      <c r="C61" s="95" t="s">
        <v>126</v>
      </c>
      <c r="D61" s="89"/>
      <c r="E61" s="89"/>
      <c r="F61" s="89"/>
      <c r="G61" s="89"/>
      <c r="H61" s="89"/>
      <c r="I61" s="89"/>
      <c r="J61" s="96" t="s">
        <v>127</v>
      </c>
      <c r="K61" s="89"/>
      <c r="L61" s="24"/>
    </row>
    <row r="62" spans="2:12" s="1" customFormat="1" ht="10.35" customHeight="1">
      <c r="B62" s="24"/>
      <c r="L62" s="24"/>
    </row>
    <row r="63" spans="2:47" s="1" customFormat="1" ht="22.9" customHeight="1">
      <c r="B63" s="24"/>
      <c r="C63" s="97" t="s">
        <v>128</v>
      </c>
      <c r="J63" s="56">
        <f>J87</f>
        <v>0</v>
      </c>
      <c r="L63" s="24"/>
      <c r="AU63" s="13" t="s">
        <v>129</v>
      </c>
    </row>
    <row r="64" spans="2:12" s="8" customFormat="1" ht="24.95" customHeight="1">
      <c r="B64" s="98"/>
      <c r="D64" s="99" t="s">
        <v>149</v>
      </c>
      <c r="E64" s="100"/>
      <c r="F64" s="100"/>
      <c r="G64" s="100"/>
      <c r="H64" s="100"/>
      <c r="I64" s="100"/>
      <c r="J64" s="101">
        <f>J88</f>
        <v>0</v>
      </c>
      <c r="L64" s="98"/>
    </row>
    <row r="65" spans="2:12" s="11" customFormat="1" ht="19.9" customHeight="1">
      <c r="B65" s="138"/>
      <c r="D65" s="139" t="s">
        <v>150</v>
      </c>
      <c r="E65" s="140"/>
      <c r="F65" s="140"/>
      <c r="G65" s="140"/>
      <c r="H65" s="140"/>
      <c r="I65" s="140"/>
      <c r="J65" s="141">
        <f>J89</f>
        <v>0</v>
      </c>
      <c r="L65" s="138"/>
    </row>
    <row r="66" spans="2:12" s="1" customFormat="1" ht="21.75" customHeight="1">
      <c r="B66" s="24"/>
      <c r="L66" s="24"/>
    </row>
    <row r="67" spans="2:12" s="1" customFormat="1" ht="6.95" customHeight="1">
      <c r="B67" s="34"/>
      <c r="C67" s="35"/>
      <c r="D67" s="35"/>
      <c r="E67" s="35"/>
      <c r="F67" s="35"/>
      <c r="G67" s="35"/>
      <c r="H67" s="35"/>
      <c r="I67" s="35"/>
      <c r="J67" s="35"/>
      <c r="K67" s="35"/>
      <c r="L67" s="24"/>
    </row>
    <row r="71" spans="2:12" s="1" customFormat="1" ht="6.95" customHeight="1">
      <c r="B71" s="36"/>
      <c r="C71" s="37"/>
      <c r="D71" s="37"/>
      <c r="E71" s="37"/>
      <c r="F71" s="37"/>
      <c r="G71" s="37"/>
      <c r="H71" s="37"/>
      <c r="I71" s="37"/>
      <c r="J71" s="37"/>
      <c r="K71" s="37"/>
      <c r="L71" s="24"/>
    </row>
    <row r="72" spans="2:12" s="1" customFormat="1" ht="24.95" customHeight="1">
      <c r="B72" s="24"/>
      <c r="C72" s="17" t="s">
        <v>130</v>
      </c>
      <c r="L72" s="24"/>
    </row>
    <row r="73" spans="2:12" s="1" customFormat="1" ht="6.95" customHeight="1">
      <c r="B73" s="24"/>
      <c r="L73" s="24"/>
    </row>
    <row r="74" spans="2:12" s="1" customFormat="1" ht="12" customHeight="1">
      <c r="B74" s="24"/>
      <c r="C74" s="21" t="s">
        <v>14</v>
      </c>
      <c r="L74" s="24"/>
    </row>
    <row r="75" spans="2:12" s="1" customFormat="1" ht="14.45" customHeight="1">
      <c r="B75" s="24"/>
      <c r="E75" s="186" t="str">
        <f>E7</f>
        <v>Stavební úpravy Jízdárny - 1PP, Tachov - Světce</v>
      </c>
      <c r="F75" s="187"/>
      <c r="G75" s="187"/>
      <c r="H75" s="187"/>
      <c r="L75" s="24"/>
    </row>
    <row r="76" spans="2:12" ht="12" customHeight="1">
      <c r="B76" s="16"/>
      <c r="C76" s="21" t="s">
        <v>124</v>
      </c>
      <c r="L76" s="16"/>
    </row>
    <row r="77" spans="2:12" s="1" customFormat="1" ht="14.45" customHeight="1">
      <c r="B77" s="24"/>
      <c r="E77" s="186" t="s">
        <v>242</v>
      </c>
      <c r="F77" s="167"/>
      <c r="G77" s="167"/>
      <c r="H77" s="167"/>
      <c r="L77" s="24"/>
    </row>
    <row r="78" spans="2:12" s="1" customFormat="1" ht="12" customHeight="1">
      <c r="B78" s="24"/>
      <c r="C78" s="21" t="s">
        <v>201</v>
      </c>
      <c r="L78" s="24"/>
    </row>
    <row r="79" spans="2:12" s="1" customFormat="1" ht="14.45" customHeight="1">
      <c r="B79" s="24"/>
      <c r="E79" s="168" t="str">
        <f>E11</f>
        <v>I - Instalační prvky</v>
      </c>
      <c r="F79" s="167"/>
      <c r="G79" s="167"/>
      <c r="H79" s="167"/>
      <c r="L79" s="24"/>
    </row>
    <row r="80" spans="2:12" s="1" customFormat="1" ht="6.95" customHeight="1">
      <c r="B80" s="24"/>
      <c r="L80" s="24"/>
    </row>
    <row r="81" spans="2:12" s="1" customFormat="1" ht="12" customHeight="1">
      <c r="B81" s="24"/>
      <c r="C81" s="21" t="s">
        <v>20</v>
      </c>
      <c r="F81" s="13" t="str">
        <f>F14</f>
        <v xml:space="preserve"> </v>
      </c>
      <c r="I81" s="21" t="s">
        <v>22</v>
      </c>
      <c r="J81" s="41" t="str">
        <f>IF(J14="","",J14)</f>
        <v>6. 7. 2018</v>
      </c>
      <c r="L81" s="24"/>
    </row>
    <row r="82" spans="2:12" s="1" customFormat="1" ht="6.95" customHeight="1">
      <c r="B82" s="24"/>
      <c r="L82" s="24"/>
    </row>
    <row r="83" spans="2:12" s="1" customFormat="1" ht="22.9" customHeight="1">
      <c r="B83" s="24"/>
      <c r="C83" s="21" t="s">
        <v>26</v>
      </c>
      <c r="F83" s="13" t="str">
        <f>E17</f>
        <v>Město Tachov</v>
      </c>
      <c r="I83" s="21" t="s">
        <v>32</v>
      </c>
      <c r="J83" s="22" t="str">
        <f>E23</f>
        <v>Ateliér Soukup Opl Švehla s.r.o.</v>
      </c>
      <c r="L83" s="24"/>
    </row>
    <row r="84" spans="2:12" s="1" customFormat="1" ht="12.6" customHeight="1">
      <c r="B84" s="24"/>
      <c r="C84" s="21" t="s">
        <v>30</v>
      </c>
      <c r="F84" s="13" t="str">
        <f>IF(E20="","",E20)</f>
        <v xml:space="preserve"> </v>
      </c>
      <c r="I84" s="21" t="s">
        <v>35</v>
      </c>
      <c r="J84" s="22" t="str">
        <f>E26</f>
        <v>Tomáš Chlumecký</v>
      </c>
      <c r="L84" s="24"/>
    </row>
    <row r="85" spans="2:12" s="1" customFormat="1" ht="10.35" customHeight="1">
      <c r="B85" s="24"/>
      <c r="L85" s="24"/>
    </row>
    <row r="86" spans="2:20" s="9" customFormat="1" ht="29.25" customHeight="1">
      <c r="B86" s="102"/>
      <c r="C86" s="103" t="s">
        <v>131</v>
      </c>
      <c r="D86" s="104" t="s">
        <v>58</v>
      </c>
      <c r="E86" s="104" t="s">
        <v>54</v>
      </c>
      <c r="F86" s="104" t="s">
        <v>55</v>
      </c>
      <c r="G86" s="104" t="s">
        <v>132</v>
      </c>
      <c r="H86" s="104" t="s">
        <v>133</v>
      </c>
      <c r="I86" s="104" t="s">
        <v>134</v>
      </c>
      <c r="J86" s="105" t="s">
        <v>127</v>
      </c>
      <c r="K86" s="106" t="s">
        <v>135</v>
      </c>
      <c r="L86" s="102"/>
      <c r="M86" s="49" t="s">
        <v>1</v>
      </c>
      <c r="N86" s="50" t="s">
        <v>43</v>
      </c>
      <c r="O86" s="50" t="s">
        <v>136</v>
      </c>
      <c r="P86" s="50" t="s">
        <v>137</v>
      </c>
      <c r="Q86" s="50" t="s">
        <v>138</v>
      </c>
      <c r="R86" s="50" t="s">
        <v>139</v>
      </c>
      <c r="S86" s="50" t="s">
        <v>140</v>
      </c>
      <c r="T86" s="51" t="s">
        <v>141</v>
      </c>
    </row>
    <row r="87" spans="2:63" s="1" customFormat="1" ht="22.9" customHeight="1">
      <c r="B87" s="24"/>
      <c r="C87" s="54" t="s">
        <v>142</v>
      </c>
      <c r="J87" s="107">
        <f>BK87</f>
        <v>0</v>
      </c>
      <c r="L87" s="24"/>
      <c r="M87" s="52"/>
      <c r="N87" s="42"/>
      <c r="O87" s="42"/>
      <c r="P87" s="108">
        <f>P88</f>
        <v>0</v>
      </c>
      <c r="Q87" s="42"/>
      <c r="R87" s="108">
        <f>R88</f>
        <v>0</v>
      </c>
      <c r="S87" s="42"/>
      <c r="T87" s="109">
        <f>T88</f>
        <v>0</v>
      </c>
      <c r="AT87" s="13" t="s">
        <v>72</v>
      </c>
      <c r="AU87" s="13" t="s">
        <v>129</v>
      </c>
      <c r="BK87" s="110">
        <f>BK88</f>
        <v>0</v>
      </c>
    </row>
    <row r="88" spans="2:63" s="10" customFormat="1" ht="25.9" customHeight="1">
      <c r="B88" s="111"/>
      <c r="D88" s="112" t="s">
        <v>72</v>
      </c>
      <c r="E88" s="113" t="s">
        <v>152</v>
      </c>
      <c r="F88" s="113" t="s">
        <v>153</v>
      </c>
      <c r="J88" s="114">
        <f>BK88</f>
        <v>0</v>
      </c>
      <c r="L88" s="111"/>
      <c r="M88" s="115"/>
      <c r="N88" s="116"/>
      <c r="O88" s="116"/>
      <c r="P88" s="117">
        <f>P89</f>
        <v>0</v>
      </c>
      <c r="Q88" s="116"/>
      <c r="R88" s="117">
        <f>R89</f>
        <v>0</v>
      </c>
      <c r="S88" s="116"/>
      <c r="T88" s="118">
        <f>T89</f>
        <v>0</v>
      </c>
      <c r="AR88" s="112" t="s">
        <v>78</v>
      </c>
      <c r="AT88" s="119" t="s">
        <v>72</v>
      </c>
      <c r="AU88" s="119" t="s">
        <v>73</v>
      </c>
      <c r="AY88" s="112" t="s">
        <v>144</v>
      </c>
      <c r="BK88" s="120">
        <f>BK89</f>
        <v>0</v>
      </c>
    </row>
    <row r="89" spans="2:63" s="10" customFormat="1" ht="22.9" customHeight="1">
      <c r="B89" s="111"/>
      <c r="D89" s="112" t="s">
        <v>72</v>
      </c>
      <c r="E89" s="142" t="s">
        <v>157</v>
      </c>
      <c r="F89" s="142" t="s">
        <v>158</v>
      </c>
      <c r="J89" s="143">
        <f>BK89</f>
        <v>0</v>
      </c>
      <c r="L89" s="111"/>
      <c r="M89" s="115"/>
      <c r="N89" s="116"/>
      <c r="O89" s="116"/>
      <c r="P89" s="117">
        <f>SUM(P90:P119)</f>
        <v>0</v>
      </c>
      <c r="Q89" s="116"/>
      <c r="R89" s="117">
        <f>SUM(R90:R119)</f>
        <v>0</v>
      </c>
      <c r="S89" s="116"/>
      <c r="T89" s="118">
        <f>SUM(T90:T119)</f>
        <v>0</v>
      </c>
      <c r="AR89" s="112" t="s">
        <v>78</v>
      </c>
      <c r="AT89" s="119" t="s">
        <v>72</v>
      </c>
      <c r="AU89" s="119" t="s">
        <v>19</v>
      </c>
      <c r="AY89" s="112" t="s">
        <v>144</v>
      </c>
      <c r="BK89" s="120">
        <f>SUM(BK90:BK119)</f>
        <v>0</v>
      </c>
    </row>
    <row r="90" spans="2:65" s="1" customFormat="1" ht="20.45" customHeight="1">
      <c r="B90" s="121"/>
      <c r="C90" s="122" t="s">
        <v>186</v>
      </c>
      <c r="D90" s="122" t="s">
        <v>113</v>
      </c>
      <c r="E90" s="123" t="s">
        <v>367</v>
      </c>
      <c r="F90" s="124" t="s">
        <v>368</v>
      </c>
      <c r="G90" s="125" t="s">
        <v>155</v>
      </c>
      <c r="H90" s="126">
        <v>6</v>
      </c>
      <c r="I90" s="127"/>
      <c r="J90" s="127">
        <f>ROUND(I90*H90,2)</f>
        <v>0</v>
      </c>
      <c r="K90" s="124" t="s">
        <v>1</v>
      </c>
      <c r="L90" s="24"/>
      <c r="M90" s="44" t="s">
        <v>1</v>
      </c>
      <c r="N90" s="128" t="s">
        <v>44</v>
      </c>
      <c r="O90" s="129">
        <v>0</v>
      </c>
      <c r="P90" s="129">
        <f>O90*H90</f>
        <v>0</v>
      </c>
      <c r="Q90" s="129">
        <v>0</v>
      </c>
      <c r="R90" s="129">
        <f>Q90*H90</f>
        <v>0</v>
      </c>
      <c r="S90" s="129">
        <v>0</v>
      </c>
      <c r="T90" s="130">
        <f>S90*H90</f>
        <v>0</v>
      </c>
      <c r="AR90" s="13" t="s">
        <v>154</v>
      </c>
      <c r="AT90" s="13" t="s">
        <v>113</v>
      </c>
      <c r="AU90" s="13" t="s">
        <v>78</v>
      </c>
      <c r="AY90" s="13" t="s">
        <v>144</v>
      </c>
      <c r="BE90" s="131">
        <f>IF(N90="základní",J90,0)</f>
        <v>0</v>
      </c>
      <c r="BF90" s="131">
        <f>IF(N90="snížená",J90,0)</f>
        <v>0</v>
      </c>
      <c r="BG90" s="131">
        <f>IF(N90="zákl. přenesená",J90,0)</f>
        <v>0</v>
      </c>
      <c r="BH90" s="131">
        <f>IF(N90="sníž. přenesená",J90,0)</f>
        <v>0</v>
      </c>
      <c r="BI90" s="131">
        <f>IF(N90="nulová",J90,0)</f>
        <v>0</v>
      </c>
      <c r="BJ90" s="13" t="s">
        <v>19</v>
      </c>
      <c r="BK90" s="131">
        <f>ROUND(I90*H90,2)</f>
        <v>0</v>
      </c>
      <c r="BL90" s="13" t="s">
        <v>154</v>
      </c>
      <c r="BM90" s="13" t="s">
        <v>369</v>
      </c>
    </row>
    <row r="91" spans="2:47" s="1" customFormat="1" ht="19.5">
      <c r="B91" s="24"/>
      <c r="D91" s="132" t="s">
        <v>146</v>
      </c>
      <c r="F91" s="133" t="s">
        <v>368</v>
      </c>
      <c r="L91" s="24"/>
      <c r="M91" s="134"/>
      <c r="N91" s="45"/>
      <c r="O91" s="45"/>
      <c r="P91" s="45"/>
      <c r="Q91" s="45"/>
      <c r="R91" s="45"/>
      <c r="S91" s="45"/>
      <c r="T91" s="46"/>
      <c r="AT91" s="13" t="s">
        <v>146</v>
      </c>
      <c r="AU91" s="13" t="s">
        <v>78</v>
      </c>
    </row>
    <row r="92" spans="2:65" s="1" customFormat="1" ht="20.45" customHeight="1">
      <c r="B92" s="121"/>
      <c r="C92" s="122" t="s">
        <v>187</v>
      </c>
      <c r="D92" s="122" t="s">
        <v>113</v>
      </c>
      <c r="E92" s="123" t="s">
        <v>370</v>
      </c>
      <c r="F92" s="124" t="s">
        <v>371</v>
      </c>
      <c r="G92" s="125" t="s">
        <v>155</v>
      </c>
      <c r="H92" s="126">
        <v>1</v>
      </c>
      <c r="I92" s="127"/>
      <c r="J92" s="127">
        <f>ROUND(I92*H92,2)</f>
        <v>0</v>
      </c>
      <c r="K92" s="124" t="s">
        <v>1</v>
      </c>
      <c r="L92" s="24"/>
      <c r="M92" s="44" t="s">
        <v>1</v>
      </c>
      <c r="N92" s="128" t="s">
        <v>44</v>
      </c>
      <c r="O92" s="129">
        <v>0</v>
      </c>
      <c r="P92" s="129">
        <f>O92*H92</f>
        <v>0</v>
      </c>
      <c r="Q92" s="129">
        <v>0</v>
      </c>
      <c r="R92" s="129">
        <f>Q92*H92</f>
        <v>0</v>
      </c>
      <c r="S92" s="129">
        <v>0</v>
      </c>
      <c r="T92" s="130">
        <f>S92*H92</f>
        <v>0</v>
      </c>
      <c r="AR92" s="13" t="s">
        <v>154</v>
      </c>
      <c r="AT92" s="13" t="s">
        <v>113</v>
      </c>
      <c r="AU92" s="13" t="s">
        <v>78</v>
      </c>
      <c r="AY92" s="13" t="s">
        <v>144</v>
      </c>
      <c r="BE92" s="131">
        <f>IF(N92="základní",J92,0)</f>
        <v>0</v>
      </c>
      <c r="BF92" s="131">
        <f>IF(N92="snížená",J92,0)</f>
        <v>0</v>
      </c>
      <c r="BG92" s="131">
        <f>IF(N92="zákl. přenesená",J92,0)</f>
        <v>0</v>
      </c>
      <c r="BH92" s="131">
        <f>IF(N92="sníž. přenesená",J92,0)</f>
        <v>0</v>
      </c>
      <c r="BI92" s="131">
        <f>IF(N92="nulová",J92,0)</f>
        <v>0</v>
      </c>
      <c r="BJ92" s="13" t="s">
        <v>19</v>
      </c>
      <c r="BK92" s="131">
        <f>ROUND(I92*H92,2)</f>
        <v>0</v>
      </c>
      <c r="BL92" s="13" t="s">
        <v>154</v>
      </c>
      <c r="BM92" s="13" t="s">
        <v>372</v>
      </c>
    </row>
    <row r="93" spans="2:47" s="1" customFormat="1" ht="19.5">
      <c r="B93" s="24"/>
      <c r="D93" s="132" t="s">
        <v>146</v>
      </c>
      <c r="F93" s="133" t="s">
        <v>371</v>
      </c>
      <c r="L93" s="24"/>
      <c r="M93" s="134"/>
      <c r="N93" s="45"/>
      <c r="O93" s="45"/>
      <c r="P93" s="45"/>
      <c r="Q93" s="45"/>
      <c r="R93" s="45"/>
      <c r="S93" s="45"/>
      <c r="T93" s="46"/>
      <c r="AT93" s="13" t="s">
        <v>146</v>
      </c>
      <c r="AU93" s="13" t="s">
        <v>78</v>
      </c>
    </row>
    <row r="94" spans="2:65" s="1" customFormat="1" ht="20.45" customHeight="1">
      <c r="B94" s="121"/>
      <c r="C94" s="122" t="s">
        <v>166</v>
      </c>
      <c r="D94" s="122" t="s">
        <v>113</v>
      </c>
      <c r="E94" s="123" t="s">
        <v>373</v>
      </c>
      <c r="F94" s="124" t="s">
        <v>374</v>
      </c>
      <c r="G94" s="125" t="s">
        <v>155</v>
      </c>
      <c r="H94" s="126">
        <v>1</v>
      </c>
      <c r="I94" s="127"/>
      <c r="J94" s="127">
        <f>ROUND(I94*H94,2)</f>
        <v>0</v>
      </c>
      <c r="K94" s="124" t="s">
        <v>1</v>
      </c>
      <c r="L94" s="24"/>
      <c r="M94" s="44" t="s">
        <v>1</v>
      </c>
      <c r="N94" s="128" t="s">
        <v>44</v>
      </c>
      <c r="O94" s="129">
        <v>0</v>
      </c>
      <c r="P94" s="129">
        <f>O94*H94</f>
        <v>0</v>
      </c>
      <c r="Q94" s="129">
        <v>0</v>
      </c>
      <c r="R94" s="129">
        <f>Q94*H94</f>
        <v>0</v>
      </c>
      <c r="S94" s="129">
        <v>0</v>
      </c>
      <c r="T94" s="130">
        <f>S94*H94</f>
        <v>0</v>
      </c>
      <c r="AR94" s="13" t="s">
        <v>154</v>
      </c>
      <c r="AT94" s="13" t="s">
        <v>113</v>
      </c>
      <c r="AU94" s="13" t="s">
        <v>78</v>
      </c>
      <c r="AY94" s="13" t="s">
        <v>144</v>
      </c>
      <c r="BE94" s="131">
        <f>IF(N94="základní",J94,0)</f>
        <v>0</v>
      </c>
      <c r="BF94" s="131">
        <f>IF(N94="snížená",J94,0)</f>
        <v>0</v>
      </c>
      <c r="BG94" s="131">
        <f>IF(N94="zákl. přenesená",J94,0)</f>
        <v>0</v>
      </c>
      <c r="BH94" s="131">
        <f>IF(N94="sníž. přenesená",J94,0)</f>
        <v>0</v>
      </c>
      <c r="BI94" s="131">
        <f>IF(N94="nulová",J94,0)</f>
        <v>0</v>
      </c>
      <c r="BJ94" s="13" t="s">
        <v>19</v>
      </c>
      <c r="BK94" s="131">
        <f>ROUND(I94*H94,2)</f>
        <v>0</v>
      </c>
      <c r="BL94" s="13" t="s">
        <v>154</v>
      </c>
      <c r="BM94" s="13" t="s">
        <v>375</v>
      </c>
    </row>
    <row r="95" spans="2:47" s="1" customFormat="1" ht="19.5">
      <c r="B95" s="24"/>
      <c r="D95" s="132" t="s">
        <v>146</v>
      </c>
      <c r="F95" s="133" t="s">
        <v>374</v>
      </c>
      <c r="L95" s="24"/>
      <c r="M95" s="134"/>
      <c r="N95" s="45"/>
      <c r="O95" s="45"/>
      <c r="P95" s="45"/>
      <c r="Q95" s="45"/>
      <c r="R95" s="45"/>
      <c r="S95" s="45"/>
      <c r="T95" s="46"/>
      <c r="AT95" s="13" t="s">
        <v>146</v>
      </c>
      <c r="AU95" s="13" t="s">
        <v>78</v>
      </c>
    </row>
    <row r="96" spans="2:65" s="1" customFormat="1" ht="20.45" customHeight="1">
      <c r="B96" s="121"/>
      <c r="C96" s="122" t="s">
        <v>167</v>
      </c>
      <c r="D96" s="122" t="s">
        <v>113</v>
      </c>
      <c r="E96" s="123" t="s">
        <v>376</v>
      </c>
      <c r="F96" s="124" t="s">
        <v>377</v>
      </c>
      <c r="G96" s="125" t="s">
        <v>155</v>
      </c>
      <c r="H96" s="126">
        <v>1</v>
      </c>
      <c r="I96" s="127"/>
      <c r="J96" s="127">
        <f>ROUND(I96*H96,2)</f>
        <v>0</v>
      </c>
      <c r="K96" s="124" t="s">
        <v>1</v>
      </c>
      <c r="L96" s="24"/>
      <c r="M96" s="44" t="s">
        <v>1</v>
      </c>
      <c r="N96" s="128" t="s">
        <v>44</v>
      </c>
      <c r="O96" s="129">
        <v>0</v>
      </c>
      <c r="P96" s="129">
        <f>O96*H96</f>
        <v>0</v>
      </c>
      <c r="Q96" s="129">
        <v>0</v>
      </c>
      <c r="R96" s="129">
        <f>Q96*H96</f>
        <v>0</v>
      </c>
      <c r="S96" s="129">
        <v>0</v>
      </c>
      <c r="T96" s="130">
        <f>S96*H96</f>
        <v>0</v>
      </c>
      <c r="AR96" s="13" t="s">
        <v>154</v>
      </c>
      <c r="AT96" s="13" t="s">
        <v>113</v>
      </c>
      <c r="AU96" s="13" t="s">
        <v>78</v>
      </c>
      <c r="AY96" s="13" t="s">
        <v>144</v>
      </c>
      <c r="BE96" s="131">
        <f>IF(N96="základní",J96,0)</f>
        <v>0</v>
      </c>
      <c r="BF96" s="131">
        <f>IF(N96="snížená",J96,0)</f>
        <v>0</v>
      </c>
      <c r="BG96" s="131">
        <f>IF(N96="zákl. přenesená",J96,0)</f>
        <v>0</v>
      </c>
      <c r="BH96" s="131">
        <f>IF(N96="sníž. přenesená",J96,0)</f>
        <v>0</v>
      </c>
      <c r="BI96" s="131">
        <f>IF(N96="nulová",J96,0)</f>
        <v>0</v>
      </c>
      <c r="BJ96" s="13" t="s">
        <v>19</v>
      </c>
      <c r="BK96" s="131">
        <f>ROUND(I96*H96,2)</f>
        <v>0</v>
      </c>
      <c r="BL96" s="13" t="s">
        <v>154</v>
      </c>
      <c r="BM96" s="13" t="s">
        <v>378</v>
      </c>
    </row>
    <row r="97" spans="2:47" s="1" customFormat="1" ht="19.5">
      <c r="B97" s="24"/>
      <c r="D97" s="132" t="s">
        <v>146</v>
      </c>
      <c r="F97" s="133" t="s">
        <v>377</v>
      </c>
      <c r="L97" s="24"/>
      <c r="M97" s="134"/>
      <c r="N97" s="45"/>
      <c r="O97" s="45"/>
      <c r="P97" s="45"/>
      <c r="Q97" s="45"/>
      <c r="R97" s="45"/>
      <c r="S97" s="45"/>
      <c r="T97" s="46"/>
      <c r="AT97" s="13" t="s">
        <v>146</v>
      </c>
      <c r="AU97" s="13" t="s">
        <v>78</v>
      </c>
    </row>
    <row r="98" spans="2:65" s="1" customFormat="1" ht="20.45" customHeight="1">
      <c r="B98" s="121"/>
      <c r="C98" s="122" t="s">
        <v>168</v>
      </c>
      <c r="D98" s="122" t="s">
        <v>113</v>
      </c>
      <c r="E98" s="123" t="s">
        <v>379</v>
      </c>
      <c r="F98" s="124" t="s">
        <v>380</v>
      </c>
      <c r="G98" s="125" t="s">
        <v>155</v>
      </c>
      <c r="H98" s="126">
        <v>2</v>
      </c>
      <c r="I98" s="127"/>
      <c r="J98" s="127">
        <f>ROUND(I98*H98,2)</f>
        <v>0</v>
      </c>
      <c r="K98" s="124" t="s">
        <v>1</v>
      </c>
      <c r="L98" s="24"/>
      <c r="M98" s="44" t="s">
        <v>1</v>
      </c>
      <c r="N98" s="128" t="s">
        <v>44</v>
      </c>
      <c r="O98" s="129">
        <v>0</v>
      </c>
      <c r="P98" s="129">
        <f>O98*H98</f>
        <v>0</v>
      </c>
      <c r="Q98" s="129">
        <v>0</v>
      </c>
      <c r="R98" s="129">
        <f>Q98*H98</f>
        <v>0</v>
      </c>
      <c r="S98" s="129">
        <v>0</v>
      </c>
      <c r="T98" s="130">
        <f>S98*H98</f>
        <v>0</v>
      </c>
      <c r="AR98" s="13" t="s">
        <v>154</v>
      </c>
      <c r="AT98" s="13" t="s">
        <v>113</v>
      </c>
      <c r="AU98" s="13" t="s">
        <v>78</v>
      </c>
      <c r="AY98" s="13" t="s">
        <v>144</v>
      </c>
      <c r="BE98" s="131">
        <f>IF(N98="základní",J98,0)</f>
        <v>0</v>
      </c>
      <c r="BF98" s="131">
        <f>IF(N98="snížená",J98,0)</f>
        <v>0</v>
      </c>
      <c r="BG98" s="131">
        <f>IF(N98="zákl. přenesená",J98,0)</f>
        <v>0</v>
      </c>
      <c r="BH98" s="131">
        <f>IF(N98="sníž. přenesená",J98,0)</f>
        <v>0</v>
      </c>
      <c r="BI98" s="131">
        <f>IF(N98="nulová",J98,0)</f>
        <v>0</v>
      </c>
      <c r="BJ98" s="13" t="s">
        <v>19</v>
      </c>
      <c r="BK98" s="131">
        <f>ROUND(I98*H98,2)</f>
        <v>0</v>
      </c>
      <c r="BL98" s="13" t="s">
        <v>154</v>
      </c>
      <c r="BM98" s="13" t="s">
        <v>381</v>
      </c>
    </row>
    <row r="99" spans="2:47" s="1" customFormat="1" ht="19.5">
      <c r="B99" s="24"/>
      <c r="D99" s="132" t="s">
        <v>146</v>
      </c>
      <c r="F99" s="133" t="s">
        <v>380</v>
      </c>
      <c r="L99" s="24"/>
      <c r="M99" s="134"/>
      <c r="N99" s="45"/>
      <c r="O99" s="45"/>
      <c r="P99" s="45"/>
      <c r="Q99" s="45"/>
      <c r="R99" s="45"/>
      <c r="S99" s="45"/>
      <c r="T99" s="46"/>
      <c r="AT99" s="13" t="s">
        <v>146</v>
      </c>
      <c r="AU99" s="13" t="s">
        <v>78</v>
      </c>
    </row>
    <row r="100" spans="2:65" s="1" customFormat="1" ht="20.45" customHeight="1">
      <c r="B100" s="121"/>
      <c r="C100" s="122" t="s">
        <v>169</v>
      </c>
      <c r="D100" s="122" t="s">
        <v>113</v>
      </c>
      <c r="E100" s="123" t="s">
        <v>382</v>
      </c>
      <c r="F100" s="124" t="s">
        <v>383</v>
      </c>
      <c r="G100" s="125" t="s">
        <v>155</v>
      </c>
      <c r="H100" s="126">
        <v>5</v>
      </c>
      <c r="I100" s="127"/>
      <c r="J100" s="127">
        <f>ROUND(I100*H100,2)</f>
        <v>0</v>
      </c>
      <c r="K100" s="124" t="s">
        <v>1</v>
      </c>
      <c r="L100" s="24"/>
      <c r="M100" s="44" t="s">
        <v>1</v>
      </c>
      <c r="N100" s="128" t="s">
        <v>44</v>
      </c>
      <c r="O100" s="129">
        <v>0</v>
      </c>
      <c r="P100" s="129">
        <f>O100*H100</f>
        <v>0</v>
      </c>
      <c r="Q100" s="129">
        <v>0</v>
      </c>
      <c r="R100" s="129">
        <f>Q100*H100</f>
        <v>0</v>
      </c>
      <c r="S100" s="129">
        <v>0</v>
      </c>
      <c r="T100" s="130">
        <f>S100*H100</f>
        <v>0</v>
      </c>
      <c r="AR100" s="13" t="s">
        <v>154</v>
      </c>
      <c r="AT100" s="13" t="s">
        <v>113</v>
      </c>
      <c r="AU100" s="13" t="s">
        <v>78</v>
      </c>
      <c r="AY100" s="13" t="s">
        <v>144</v>
      </c>
      <c r="BE100" s="131">
        <f>IF(N100="základní",J100,0)</f>
        <v>0</v>
      </c>
      <c r="BF100" s="131">
        <f>IF(N100="snížená",J100,0)</f>
        <v>0</v>
      </c>
      <c r="BG100" s="131">
        <f>IF(N100="zákl. přenesená",J100,0)</f>
        <v>0</v>
      </c>
      <c r="BH100" s="131">
        <f>IF(N100="sníž. přenesená",J100,0)</f>
        <v>0</v>
      </c>
      <c r="BI100" s="131">
        <f>IF(N100="nulová",J100,0)</f>
        <v>0</v>
      </c>
      <c r="BJ100" s="13" t="s">
        <v>19</v>
      </c>
      <c r="BK100" s="131">
        <f>ROUND(I100*H100,2)</f>
        <v>0</v>
      </c>
      <c r="BL100" s="13" t="s">
        <v>154</v>
      </c>
      <c r="BM100" s="13" t="s">
        <v>384</v>
      </c>
    </row>
    <row r="101" spans="2:47" s="1" customFormat="1" ht="19.5">
      <c r="B101" s="24"/>
      <c r="D101" s="132" t="s">
        <v>146</v>
      </c>
      <c r="F101" s="133" t="s">
        <v>383</v>
      </c>
      <c r="L101" s="24"/>
      <c r="M101" s="134"/>
      <c r="N101" s="45"/>
      <c r="O101" s="45"/>
      <c r="P101" s="45"/>
      <c r="Q101" s="45"/>
      <c r="R101" s="45"/>
      <c r="S101" s="45"/>
      <c r="T101" s="46"/>
      <c r="AT101" s="13" t="s">
        <v>146</v>
      </c>
      <c r="AU101" s="13" t="s">
        <v>78</v>
      </c>
    </row>
    <row r="102" spans="2:65" s="1" customFormat="1" ht="20.45" customHeight="1">
      <c r="B102" s="121"/>
      <c r="C102" s="122" t="s">
        <v>188</v>
      </c>
      <c r="D102" s="122" t="s">
        <v>113</v>
      </c>
      <c r="E102" s="123" t="s">
        <v>385</v>
      </c>
      <c r="F102" s="124" t="s">
        <v>386</v>
      </c>
      <c r="G102" s="125" t="s">
        <v>155</v>
      </c>
      <c r="H102" s="126">
        <v>1</v>
      </c>
      <c r="I102" s="127"/>
      <c r="J102" s="127">
        <f>ROUND(I102*H102,2)</f>
        <v>0</v>
      </c>
      <c r="K102" s="124" t="s">
        <v>1</v>
      </c>
      <c r="L102" s="24"/>
      <c r="M102" s="44" t="s">
        <v>1</v>
      </c>
      <c r="N102" s="128" t="s">
        <v>44</v>
      </c>
      <c r="O102" s="129">
        <v>0</v>
      </c>
      <c r="P102" s="129">
        <f>O102*H102</f>
        <v>0</v>
      </c>
      <c r="Q102" s="129">
        <v>0</v>
      </c>
      <c r="R102" s="129">
        <f>Q102*H102</f>
        <v>0</v>
      </c>
      <c r="S102" s="129">
        <v>0</v>
      </c>
      <c r="T102" s="130">
        <f>S102*H102</f>
        <v>0</v>
      </c>
      <c r="AR102" s="13" t="s">
        <v>154</v>
      </c>
      <c r="AT102" s="13" t="s">
        <v>113</v>
      </c>
      <c r="AU102" s="13" t="s">
        <v>78</v>
      </c>
      <c r="AY102" s="13" t="s">
        <v>144</v>
      </c>
      <c r="BE102" s="131">
        <f>IF(N102="základní",J102,0)</f>
        <v>0</v>
      </c>
      <c r="BF102" s="131">
        <f>IF(N102="snížená",J102,0)</f>
        <v>0</v>
      </c>
      <c r="BG102" s="131">
        <f>IF(N102="zákl. přenesená",J102,0)</f>
        <v>0</v>
      </c>
      <c r="BH102" s="131">
        <f>IF(N102="sníž. přenesená",J102,0)</f>
        <v>0</v>
      </c>
      <c r="BI102" s="131">
        <f>IF(N102="nulová",J102,0)</f>
        <v>0</v>
      </c>
      <c r="BJ102" s="13" t="s">
        <v>19</v>
      </c>
      <c r="BK102" s="131">
        <f>ROUND(I102*H102,2)</f>
        <v>0</v>
      </c>
      <c r="BL102" s="13" t="s">
        <v>154</v>
      </c>
      <c r="BM102" s="13" t="s">
        <v>387</v>
      </c>
    </row>
    <row r="103" spans="2:47" s="1" customFormat="1" ht="12">
      <c r="B103" s="24"/>
      <c r="D103" s="132" t="s">
        <v>146</v>
      </c>
      <c r="F103" s="133" t="s">
        <v>386</v>
      </c>
      <c r="L103" s="24"/>
      <c r="M103" s="134"/>
      <c r="N103" s="45"/>
      <c r="O103" s="45"/>
      <c r="P103" s="45"/>
      <c r="Q103" s="45"/>
      <c r="R103" s="45"/>
      <c r="S103" s="45"/>
      <c r="T103" s="46"/>
      <c r="AT103" s="13" t="s">
        <v>146</v>
      </c>
      <c r="AU103" s="13" t="s">
        <v>78</v>
      </c>
    </row>
    <row r="104" spans="2:65" s="1" customFormat="1" ht="14.45" customHeight="1">
      <c r="B104" s="121"/>
      <c r="C104" s="122" t="s">
        <v>170</v>
      </c>
      <c r="D104" s="122" t="s">
        <v>113</v>
      </c>
      <c r="E104" s="123" t="s">
        <v>388</v>
      </c>
      <c r="F104" s="124" t="s">
        <v>389</v>
      </c>
      <c r="G104" s="125" t="s">
        <v>155</v>
      </c>
      <c r="H104" s="126">
        <v>1</v>
      </c>
      <c r="I104" s="127"/>
      <c r="J104" s="127">
        <f>ROUND(I104*H104,2)</f>
        <v>0</v>
      </c>
      <c r="K104" s="124" t="s">
        <v>1</v>
      </c>
      <c r="L104" s="24"/>
      <c r="M104" s="44" t="s">
        <v>1</v>
      </c>
      <c r="N104" s="128" t="s">
        <v>44</v>
      </c>
      <c r="O104" s="129">
        <v>0</v>
      </c>
      <c r="P104" s="129">
        <f>O104*H104</f>
        <v>0</v>
      </c>
      <c r="Q104" s="129">
        <v>0</v>
      </c>
      <c r="R104" s="129">
        <f>Q104*H104</f>
        <v>0</v>
      </c>
      <c r="S104" s="129">
        <v>0</v>
      </c>
      <c r="T104" s="130">
        <f>S104*H104</f>
        <v>0</v>
      </c>
      <c r="AR104" s="13" t="s">
        <v>154</v>
      </c>
      <c r="AT104" s="13" t="s">
        <v>113</v>
      </c>
      <c r="AU104" s="13" t="s">
        <v>78</v>
      </c>
      <c r="AY104" s="13" t="s">
        <v>144</v>
      </c>
      <c r="BE104" s="131">
        <f>IF(N104="základní",J104,0)</f>
        <v>0</v>
      </c>
      <c r="BF104" s="131">
        <f>IF(N104="snížená",J104,0)</f>
        <v>0</v>
      </c>
      <c r="BG104" s="131">
        <f>IF(N104="zákl. přenesená",J104,0)</f>
        <v>0</v>
      </c>
      <c r="BH104" s="131">
        <f>IF(N104="sníž. přenesená",J104,0)</f>
        <v>0</v>
      </c>
      <c r="BI104" s="131">
        <f>IF(N104="nulová",J104,0)</f>
        <v>0</v>
      </c>
      <c r="BJ104" s="13" t="s">
        <v>19</v>
      </c>
      <c r="BK104" s="131">
        <f>ROUND(I104*H104,2)</f>
        <v>0</v>
      </c>
      <c r="BL104" s="13" t="s">
        <v>154</v>
      </c>
      <c r="BM104" s="13" t="s">
        <v>390</v>
      </c>
    </row>
    <row r="105" spans="2:47" s="1" customFormat="1" ht="12">
      <c r="B105" s="24"/>
      <c r="D105" s="132" t="s">
        <v>146</v>
      </c>
      <c r="F105" s="133" t="s">
        <v>389</v>
      </c>
      <c r="L105" s="24"/>
      <c r="M105" s="134"/>
      <c r="N105" s="45"/>
      <c r="O105" s="45"/>
      <c r="P105" s="45"/>
      <c r="Q105" s="45"/>
      <c r="R105" s="45"/>
      <c r="S105" s="45"/>
      <c r="T105" s="46"/>
      <c r="AT105" s="13" t="s">
        <v>146</v>
      </c>
      <c r="AU105" s="13" t="s">
        <v>78</v>
      </c>
    </row>
    <row r="106" spans="2:65" s="1" customFormat="1" ht="30.6" customHeight="1">
      <c r="B106" s="121"/>
      <c r="C106" s="122" t="s">
        <v>171</v>
      </c>
      <c r="D106" s="122" t="s">
        <v>113</v>
      </c>
      <c r="E106" s="123" t="s">
        <v>391</v>
      </c>
      <c r="F106" s="124" t="s">
        <v>392</v>
      </c>
      <c r="G106" s="125" t="s">
        <v>155</v>
      </c>
      <c r="H106" s="126">
        <v>2</v>
      </c>
      <c r="I106" s="127"/>
      <c r="J106" s="127">
        <f>ROUND(I106*H106,2)</f>
        <v>0</v>
      </c>
      <c r="K106" s="124" t="s">
        <v>1</v>
      </c>
      <c r="L106" s="24"/>
      <c r="M106" s="44" t="s">
        <v>1</v>
      </c>
      <c r="N106" s="128" t="s">
        <v>44</v>
      </c>
      <c r="O106" s="129">
        <v>0</v>
      </c>
      <c r="P106" s="129">
        <f>O106*H106</f>
        <v>0</v>
      </c>
      <c r="Q106" s="129">
        <v>0</v>
      </c>
      <c r="R106" s="129">
        <f>Q106*H106</f>
        <v>0</v>
      </c>
      <c r="S106" s="129">
        <v>0</v>
      </c>
      <c r="T106" s="130">
        <f>S106*H106</f>
        <v>0</v>
      </c>
      <c r="AR106" s="13" t="s">
        <v>154</v>
      </c>
      <c r="AT106" s="13" t="s">
        <v>113</v>
      </c>
      <c r="AU106" s="13" t="s">
        <v>78</v>
      </c>
      <c r="AY106" s="13" t="s">
        <v>144</v>
      </c>
      <c r="BE106" s="131">
        <f>IF(N106="základní",J106,0)</f>
        <v>0</v>
      </c>
      <c r="BF106" s="131">
        <f>IF(N106="snížená",J106,0)</f>
        <v>0</v>
      </c>
      <c r="BG106" s="131">
        <f>IF(N106="zákl. přenesená",J106,0)</f>
        <v>0</v>
      </c>
      <c r="BH106" s="131">
        <f>IF(N106="sníž. přenesená",J106,0)</f>
        <v>0</v>
      </c>
      <c r="BI106" s="131">
        <f>IF(N106="nulová",J106,0)</f>
        <v>0</v>
      </c>
      <c r="BJ106" s="13" t="s">
        <v>19</v>
      </c>
      <c r="BK106" s="131">
        <f>ROUND(I106*H106,2)</f>
        <v>0</v>
      </c>
      <c r="BL106" s="13" t="s">
        <v>154</v>
      </c>
      <c r="BM106" s="13" t="s">
        <v>393</v>
      </c>
    </row>
    <row r="107" spans="2:47" s="1" customFormat="1" ht="19.5">
      <c r="B107" s="24"/>
      <c r="D107" s="132" t="s">
        <v>146</v>
      </c>
      <c r="F107" s="133" t="s">
        <v>392</v>
      </c>
      <c r="L107" s="24"/>
      <c r="M107" s="134"/>
      <c r="N107" s="45"/>
      <c r="O107" s="45"/>
      <c r="P107" s="45"/>
      <c r="Q107" s="45"/>
      <c r="R107" s="45"/>
      <c r="S107" s="45"/>
      <c r="T107" s="46"/>
      <c r="AT107" s="13" t="s">
        <v>146</v>
      </c>
      <c r="AU107" s="13" t="s">
        <v>78</v>
      </c>
    </row>
    <row r="108" spans="2:65" s="1" customFormat="1" ht="14.45" customHeight="1">
      <c r="B108" s="121"/>
      <c r="C108" s="122" t="s">
        <v>172</v>
      </c>
      <c r="D108" s="122" t="s">
        <v>113</v>
      </c>
      <c r="E108" s="123" t="s">
        <v>394</v>
      </c>
      <c r="F108" s="124" t="s">
        <v>395</v>
      </c>
      <c r="G108" s="125" t="s">
        <v>155</v>
      </c>
      <c r="H108" s="126">
        <v>1</v>
      </c>
      <c r="I108" s="127"/>
      <c r="J108" s="127">
        <f>ROUND(I108*H108,2)</f>
        <v>0</v>
      </c>
      <c r="K108" s="124" t="s">
        <v>1</v>
      </c>
      <c r="L108" s="24"/>
      <c r="M108" s="44" t="s">
        <v>1</v>
      </c>
      <c r="N108" s="128" t="s">
        <v>44</v>
      </c>
      <c r="O108" s="129">
        <v>0</v>
      </c>
      <c r="P108" s="129">
        <f>O108*H108</f>
        <v>0</v>
      </c>
      <c r="Q108" s="129">
        <v>0</v>
      </c>
      <c r="R108" s="129">
        <f>Q108*H108</f>
        <v>0</v>
      </c>
      <c r="S108" s="129">
        <v>0</v>
      </c>
      <c r="T108" s="130">
        <f>S108*H108</f>
        <v>0</v>
      </c>
      <c r="AR108" s="13" t="s">
        <v>154</v>
      </c>
      <c r="AT108" s="13" t="s">
        <v>113</v>
      </c>
      <c r="AU108" s="13" t="s">
        <v>78</v>
      </c>
      <c r="AY108" s="13" t="s">
        <v>144</v>
      </c>
      <c r="BE108" s="131">
        <f>IF(N108="základní",J108,0)</f>
        <v>0</v>
      </c>
      <c r="BF108" s="131">
        <f>IF(N108="snížená",J108,0)</f>
        <v>0</v>
      </c>
      <c r="BG108" s="131">
        <f>IF(N108="zákl. přenesená",J108,0)</f>
        <v>0</v>
      </c>
      <c r="BH108" s="131">
        <f>IF(N108="sníž. přenesená",J108,0)</f>
        <v>0</v>
      </c>
      <c r="BI108" s="131">
        <f>IF(N108="nulová",J108,0)</f>
        <v>0</v>
      </c>
      <c r="BJ108" s="13" t="s">
        <v>19</v>
      </c>
      <c r="BK108" s="131">
        <f>ROUND(I108*H108,2)</f>
        <v>0</v>
      </c>
      <c r="BL108" s="13" t="s">
        <v>154</v>
      </c>
      <c r="BM108" s="13" t="s">
        <v>396</v>
      </c>
    </row>
    <row r="109" spans="2:47" s="1" customFormat="1" ht="12">
      <c r="B109" s="24"/>
      <c r="D109" s="132" t="s">
        <v>146</v>
      </c>
      <c r="F109" s="133" t="s">
        <v>395</v>
      </c>
      <c r="L109" s="24"/>
      <c r="M109" s="134"/>
      <c r="N109" s="45"/>
      <c r="O109" s="45"/>
      <c r="P109" s="45"/>
      <c r="Q109" s="45"/>
      <c r="R109" s="45"/>
      <c r="S109" s="45"/>
      <c r="T109" s="46"/>
      <c r="AT109" s="13" t="s">
        <v>146</v>
      </c>
      <c r="AU109" s="13" t="s">
        <v>78</v>
      </c>
    </row>
    <row r="110" spans="2:65" s="1" customFormat="1" ht="20.45" customHeight="1">
      <c r="B110" s="121"/>
      <c r="C110" s="122" t="s">
        <v>173</v>
      </c>
      <c r="D110" s="122" t="s">
        <v>113</v>
      </c>
      <c r="E110" s="123" t="s">
        <v>397</v>
      </c>
      <c r="F110" s="124" t="s">
        <v>499</v>
      </c>
      <c r="G110" s="125" t="s">
        <v>155</v>
      </c>
      <c r="H110" s="126">
        <v>1</v>
      </c>
      <c r="I110" s="127"/>
      <c r="J110" s="127">
        <f>ROUND(I110*H110,2)</f>
        <v>0</v>
      </c>
      <c r="K110" s="124" t="s">
        <v>1</v>
      </c>
      <c r="L110" s="24"/>
      <c r="M110" s="44" t="s">
        <v>1</v>
      </c>
      <c r="N110" s="128" t="s">
        <v>44</v>
      </c>
      <c r="O110" s="129">
        <v>0</v>
      </c>
      <c r="P110" s="129">
        <f>O110*H110</f>
        <v>0</v>
      </c>
      <c r="Q110" s="129">
        <v>0</v>
      </c>
      <c r="R110" s="129">
        <f>Q110*H110</f>
        <v>0</v>
      </c>
      <c r="S110" s="129">
        <v>0</v>
      </c>
      <c r="T110" s="130">
        <f>S110*H110</f>
        <v>0</v>
      </c>
      <c r="AR110" s="13" t="s">
        <v>154</v>
      </c>
      <c r="AT110" s="13" t="s">
        <v>113</v>
      </c>
      <c r="AU110" s="13" t="s">
        <v>78</v>
      </c>
      <c r="AY110" s="13" t="s">
        <v>144</v>
      </c>
      <c r="BE110" s="131">
        <f>IF(N110="základní",J110,0)</f>
        <v>0</v>
      </c>
      <c r="BF110" s="131">
        <f>IF(N110="snížená",J110,0)</f>
        <v>0</v>
      </c>
      <c r="BG110" s="131">
        <f>IF(N110="zákl. přenesená",J110,0)</f>
        <v>0</v>
      </c>
      <c r="BH110" s="131">
        <f>IF(N110="sníž. přenesená",J110,0)</f>
        <v>0</v>
      </c>
      <c r="BI110" s="131">
        <f>IF(N110="nulová",J110,0)</f>
        <v>0</v>
      </c>
      <c r="BJ110" s="13" t="s">
        <v>19</v>
      </c>
      <c r="BK110" s="131">
        <f>ROUND(I110*H110,2)</f>
        <v>0</v>
      </c>
      <c r="BL110" s="13" t="s">
        <v>154</v>
      </c>
      <c r="BM110" s="13" t="s">
        <v>398</v>
      </c>
    </row>
    <row r="111" spans="2:47" s="1" customFormat="1" ht="87.75">
      <c r="B111" s="24"/>
      <c r="D111" s="132" t="s">
        <v>146</v>
      </c>
      <c r="F111" s="133" t="s">
        <v>500</v>
      </c>
      <c r="L111" s="24"/>
      <c r="M111" s="134"/>
      <c r="N111" s="45"/>
      <c r="O111" s="45"/>
      <c r="P111" s="45"/>
      <c r="Q111" s="45"/>
      <c r="R111" s="45"/>
      <c r="S111" s="45"/>
      <c r="T111" s="46"/>
      <c r="AT111" s="13" t="s">
        <v>146</v>
      </c>
      <c r="AU111" s="13" t="s">
        <v>78</v>
      </c>
    </row>
    <row r="112" spans="2:65" s="1" customFormat="1" ht="20.45" customHeight="1">
      <c r="B112" s="121"/>
      <c r="C112" s="122" t="s">
        <v>189</v>
      </c>
      <c r="D112" s="122" t="s">
        <v>113</v>
      </c>
      <c r="E112" s="123" t="s">
        <v>399</v>
      </c>
      <c r="F112" s="124" t="s">
        <v>501</v>
      </c>
      <c r="G112" s="125" t="s">
        <v>155</v>
      </c>
      <c r="H112" s="126">
        <v>1</v>
      </c>
      <c r="I112" s="127"/>
      <c r="J112" s="127">
        <f>ROUND(I112*H112,2)</f>
        <v>0</v>
      </c>
      <c r="K112" s="124" t="s">
        <v>1</v>
      </c>
      <c r="L112" s="24"/>
      <c r="M112" s="44" t="s">
        <v>1</v>
      </c>
      <c r="N112" s="128" t="s">
        <v>44</v>
      </c>
      <c r="O112" s="129">
        <v>0</v>
      </c>
      <c r="P112" s="129">
        <f>O112*H112</f>
        <v>0</v>
      </c>
      <c r="Q112" s="129">
        <v>0</v>
      </c>
      <c r="R112" s="129">
        <f>Q112*H112</f>
        <v>0</v>
      </c>
      <c r="S112" s="129">
        <v>0</v>
      </c>
      <c r="T112" s="130">
        <f>S112*H112</f>
        <v>0</v>
      </c>
      <c r="AR112" s="13" t="s">
        <v>154</v>
      </c>
      <c r="AT112" s="13" t="s">
        <v>113</v>
      </c>
      <c r="AU112" s="13" t="s">
        <v>78</v>
      </c>
      <c r="AY112" s="13" t="s">
        <v>144</v>
      </c>
      <c r="BE112" s="131">
        <f>IF(N112="základní",J112,0)</f>
        <v>0</v>
      </c>
      <c r="BF112" s="131">
        <f>IF(N112="snížená",J112,0)</f>
        <v>0</v>
      </c>
      <c r="BG112" s="131">
        <f>IF(N112="zákl. přenesená",J112,0)</f>
        <v>0</v>
      </c>
      <c r="BH112" s="131">
        <f>IF(N112="sníž. přenesená",J112,0)</f>
        <v>0</v>
      </c>
      <c r="BI112" s="131">
        <f>IF(N112="nulová",J112,0)</f>
        <v>0</v>
      </c>
      <c r="BJ112" s="13" t="s">
        <v>19</v>
      </c>
      <c r="BK112" s="131">
        <f>ROUND(I112*H112,2)</f>
        <v>0</v>
      </c>
      <c r="BL112" s="13" t="s">
        <v>154</v>
      </c>
      <c r="BM112" s="13" t="s">
        <v>400</v>
      </c>
    </row>
    <row r="113" spans="2:47" s="1" customFormat="1" ht="68.25">
      <c r="B113" s="24"/>
      <c r="D113" s="132" t="s">
        <v>146</v>
      </c>
      <c r="F113" s="133" t="s">
        <v>502</v>
      </c>
      <c r="L113" s="24"/>
      <c r="M113" s="134"/>
      <c r="N113" s="45"/>
      <c r="O113" s="45"/>
      <c r="P113" s="45"/>
      <c r="Q113" s="45"/>
      <c r="R113" s="45"/>
      <c r="S113" s="45"/>
      <c r="T113" s="46"/>
      <c r="AT113" s="13" t="s">
        <v>146</v>
      </c>
      <c r="AU113" s="13" t="s">
        <v>78</v>
      </c>
    </row>
    <row r="114" spans="2:65" s="1" customFormat="1" ht="20.45" customHeight="1">
      <c r="B114" s="121"/>
      <c r="C114" s="122" t="s">
        <v>190</v>
      </c>
      <c r="D114" s="122" t="s">
        <v>113</v>
      </c>
      <c r="E114" s="123" t="s">
        <v>401</v>
      </c>
      <c r="F114" s="124" t="s">
        <v>402</v>
      </c>
      <c r="G114" s="125" t="s">
        <v>155</v>
      </c>
      <c r="H114" s="126">
        <v>20</v>
      </c>
      <c r="I114" s="127"/>
      <c r="J114" s="127">
        <f>ROUND(I114*H114,2)</f>
        <v>0</v>
      </c>
      <c r="K114" s="124" t="s">
        <v>1</v>
      </c>
      <c r="L114" s="24"/>
      <c r="M114" s="44" t="s">
        <v>1</v>
      </c>
      <c r="N114" s="128" t="s">
        <v>44</v>
      </c>
      <c r="O114" s="129">
        <v>0</v>
      </c>
      <c r="P114" s="129">
        <f>O114*H114</f>
        <v>0</v>
      </c>
      <c r="Q114" s="129">
        <v>0</v>
      </c>
      <c r="R114" s="129">
        <f>Q114*H114</f>
        <v>0</v>
      </c>
      <c r="S114" s="129">
        <v>0</v>
      </c>
      <c r="T114" s="130">
        <f>S114*H114</f>
        <v>0</v>
      </c>
      <c r="AR114" s="13" t="s">
        <v>154</v>
      </c>
      <c r="AT114" s="13" t="s">
        <v>113</v>
      </c>
      <c r="AU114" s="13" t="s">
        <v>78</v>
      </c>
      <c r="AY114" s="13" t="s">
        <v>144</v>
      </c>
      <c r="BE114" s="131">
        <f>IF(N114="základní",J114,0)</f>
        <v>0</v>
      </c>
      <c r="BF114" s="131">
        <f>IF(N114="snížená",J114,0)</f>
        <v>0</v>
      </c>
      <c r="BG114" s="131">
        <f>IF(N114="zákl. přenesená",J114,0)</f>
        <v>0</v>
      </c>
      <c r="BH114" s="131">
        <f>IF(N114="sníž. přenesená",J114,0)</f>
        <v>0</v>
      </c>
      <c r="BI114" s="131">
        <f>IF(N114="nulová",J114,0)</f>
        <v>0</v>
      </c>
      <c r="BJ114" s="13" t="s">
        <v>19</v>
      </c>
      <c r="BK114" s="131">
        <f>ROUND(I114*H114,2)</f>
        <v>0</v>
      </c>
      <c r="BL114" s="13" t="s">
        <v>154</v>
      </c>
      <c r="BM114" s="13" t="s">
        <v>403</v>
      </c>
    </row>
    <row r="115" spans="2:47" s="1" customFormat="1" ht="19.5">
      <c r="B115" s="24"/>
      <c r="D115" s="132" t="s">
        <v>146</v>
      </c>
      <c r="F115" s="133" t="s">
        <v>402</v>
      </c>
      <c r="L115" s="24"/>
      <c r="M115" s="134"/>
      <c r="N115" s="45"/>
      <c r="O115" s="45"/>
      <c r="P115" s="45"/>
      <c r="Q115" s="45"/>
      <c r="R115" s="45"/>
      <c r="S115" s="45"/>
      <c r="T115" s="46"/>
      <c r="AT115" s="13" t="s">
        <v>146</v>
      </c>
      <c r="AU115" s="13" t="s">
        <v>78</v>
      </c>
    </row>
    <row r="116" spans="2:65" s="1" customFormat="1" ht="14.45" customHeight="1">
      <c r="B116" s="121"/>
      <c r="C116" s="122" t="s">
        <v>191</v>
      </c>
      <c r="D116" s="122" t="s">
        <v>113</v>
      </c>
      <c r="E116" s="123" t="s">
        <v>404</v>
      </c>
      <c r="F116" s="124" t="s">
        <v>405</v>
      </c>
      <c r="G116" s="125" t="s">
        <v>155</v>
      </c>
      <c r="H116" s="126">
        <v>1</v>
      </c>
      <c r="I116" s="127"/>
      <c r="J116" s="127">
        <f>ROUND(I116*H116,2)</f>
        <v>0</v>
      </c>
      <c r="K116" s="124" t="s">
        <v>1</v>
      </c>
      <c r="L116" s="24"/>
      <c r="M116" s="44" t="s">
        <v>1</v>
      </c>
      <c r="N116" s="128" t="s">
        <v>44</v>
      </c>
      <c r="O116" s="129">
        <v>0</v>
      </c>
      <c r="P116" s="129">
        <f>O116*H116</f>
        <v>0</v>
      </c>
      <c r="Q116" s="129">
        <v>0</v>
      </c>
      <c r="R116" s="129">
        <f>Q116*H116</f>
        <v>0</v>
      </c>
      <c r="S116" s="129">
        <v>0</v>
      </c>
      <c r="T116" s="130">
        <f>S116*H116</f>
        <v>0</v>
      </c>
      <c r="AR116" s="13" t="s">
        <v>154</v>
      </c>
      <c r="AT116" s="13" t="s">
        <v>113</v>
      </c>
      <c r="AU116" s="13" t="s">
        <v>78</v>
      </c>
      <c r="AY116" s="13" t="s">
        <v>144</v>
      </c>
      <c r="BE116" s="131">
        <f>IF(N116="základní",J116,0)</f>
        <v>0</v>
      </c>
      <c r="BF116" s="131">
        <f>IF(N116="snížená",J116,0)</f>
        <v>0</v>
      </c>
      <c r="BG116" s="131">
        <f>IF(N116="zákl. přenesená",J116,0)</f>
        <v>0</v>
      </c>
      <c r="BH116" s="131">
        <f>IF(N116="sníž. přenesená",J116,0)</f>
        <v>0</v>
      </c>
      <c r="BI116" s="131">
        <f>IF(N116="nulová",J116,0)</f>
        <v>0</v>
      </c>
      <c r="BJ116" s="13" t="s">
        <v>19</v>
      </c>
      <c r="BK116" s="131">
        <f>ROUND(I116*H116,2)</f>
        <v>0</v>
      </c>
      <c r="BL116" s="13" t="s">
        <v>154</v>
      </c>
      <c r="BM116" s="13" t="s">
        <v>406</v>
      </c>
    </row>
    <row r="117" spans="2:47" s="1" customFormat="1" ht="12">
      <c r="B117" s="24"/>
      <c r="D117" s="132" t="s">
        <v>146</v>
      </c>
      <c r="F117" s="133" t="s">
        <v>405</v>
      </c>
      <c r="L117" s="24"/>
      <c r="M117" s="134"/>
      <c r="N117" s="45"/>
      <c r="O117" s="45"/>
      <c r="P117" s="45"/>
      <c r="Q117" s="45"/>
      <c r="R117" s="45"/>
      <c r="S117" s="45"/>
      <c r="T117" s="46"/>
      <c r="AT117" s="13" t="s">
        <v>146</v>
      </c>
      <c r="AU117" s="13" t="s">
        <v>78</v>
      </c>
    </row>
    <row r="118" spans="2:65" s="1" customFormat="1" ht="14.45" customHeight="1">
      <c r="B118" s="121"/>
      <c r="C118" s="122" t="s">
        <v>192</v>
      </c>
      <c r="D118" s="122" t="s">
        <v>113</v>
      </c>
      <c r="E118" s="123" t="s">
        <v>407</v>
      </c>
      <c r="F118" s="124" t="s">
        <v>408</v>
      </c>
      <c r="G118" s="125" t="s">
        <v>155</v>
      </c>
      <c r="H118" s="126">
        <v>1</v>
      </c>
      <c r="I118" s="127"/>
      <c r="J118" s="127">
        <f>ROUND(I118*H118,2)</f>
        <v>0</v>
      </c>
      <c r="K118" s="124" t="s">
        <v>1</v>
      </c>
      <c r="L118" s="24"/>
      <c r="M118" s="44" t="s">
        <v>1</v>
      </c>
      <c r="N118" s="128" t="s">
        <v>44</v>
      </c>
      <c r="O118" s="129">
        <v>0</v>
      </c>
      <c r="P118" s="129">
        <f>O118*H118</f>
        <v>0</v>
      </c>
      <c r="Q118" s="129">
        <v>0</v>
      </c>
      <c r="R118" s="129">
        <f>Q118*H118</f>
        <v>0</v>
      </c>
      <c r="S118" s="129">
        <v>0</v>
      </c>
      <c r="T118" s="130">
        <f>S118*H118</f>
        <v>0</v>
      </c>
      <c r="AR118" s="13" t="s">
        <v>154</v>
      </c>
      <c r="AT118" s="13" t="s">
        <v>113</v>
      </c>
      <c r="AU118" s="13" t="s">
        <v>78</v>
      </c>
      <c r="AY118" s="13" t="s">
        <v>144</v>
      </c>
      <c r="BE118" s="131">
        <f>IF(N118="základní",J118,0)</f>
        <v>0</v>
      </c>
      <c r="BF118" s="131">
        <f>IF(N118="snížená",J118,0)</f>
        <v>0</v>
      </c>
      <c r="BG118" s="131">
        <f>IF(N118="zákl. přenesená",J118,0)</f>
        <v>0</v>
      </c>
      <c r="BH118" s="131">
        <f>IF(N118="sníž. přenesená",J118,0)</f>
        <v>0</v>
      </c>
      <c r="BI118" s="131">
        <f>IF(N118="nulová",J118,0)</f>
        <v>0</v>
      </c>
      <c r="BJ118" s="13" t="s">
        <v>19</v>
      </c>
      <c r="BK118" s="131">
        <f>ROUND(I118*H118,2)</f>
        <v>0</v>
      </c>
      <c r="BL118" s="13" t="s">
        <v>154</v>
      </c>
      <c r="BM118" s="13" t="s">
        <v>409</v>
      </c>
    </row>
    <row r="119" spans="2:47" s="1" customFormat="1" ht="12">
      <c r="B119" s="24"/>
      <c r="D119" s="132" t="s">
        <v>146</v>
      </c>
      <c r="F119" s="133" t="s">
        <v>408</v>
      </c>
      <c r="L119" s="24"/>
      <c r="M119" s="135"/>
      <c r="N119" s="136"/>
      <c r="O119" s="136"/>
      <c r="P119" s="136"/>
      <c r="Q119" s="136"/>
      <c r="R119" s="136"/>
      <c r="S119" s="136"/>
      <c r="T119" s="137"/>
      <c r="AT119" s="13" t="s">
        <v>146</v>
      </c>
      <c r="AU119" s="13" t="s">
        <v>78</v>
      </c>
    </row>
    <row r="120" spans="2:12" s="1" customFormat="1" ht="6.95" customHeight="1">
      <c r="B120" s="34"/>
      <c r="C120" s="35"/>
      <c r="D120" s="35"/>
      <c r="E120" s="35"/>
      <c r="F120" s="35"/>
      <c r="G120" s="35"/>
      <c r="H120" s="35"/>
      <c r="I120" s="35"/>
      <c r="J120" s="35"/>
      <c r="K120" s="35"/>
      <c r="L120" s="24"/>
    </row>
  </sheetData>
  <autoFilter ref="C86:K119"/>
  <mergeCells count="12">
    <mergeCell ref="E79:H79"/>
    <mergeCell ref="L2:V2"/>
    <mergeCell ref="E50:H50"/>
    <mergeCell ref="E52:H52"/>
    <mergeCell ref="E54:H54"/>
    <mergeCell ref="E75:H75"/>
    <mergeCell ref="E77:H77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94"/>
  <sheetViews>
    <sheetView showGridLines="0" workbookViewId="0" topLeftCell="A79">
      <selection activeCell="I90" sqref="I90:I92"/>
    </sheetView>
  </sheetViews>
  <sheetFormatPr defaultColWidth="9.140625" defaultRowHeight="12"/>
  <cols>
    <col min="1" max="1" width="7.140625" style="0" customWidth="1"/>
    <col min="2" max="2" width="1.421875" style="0" customWidth="1"/>
    <col min="3" max="3" width="3.421875" style="0" customWidth="1"/>
    <col min="4" max="4" width="3.7109375" style="0" customWidth="1"/>
    <col min="5" max="5" width="14.7109375" style="0" customWidth="1"/>
    <col min="6" max="6" width="86.421875" style="0" customWidth="1"/>
    <col min="7" max="7" width="7.421875" style="0" customWidth="1"/>
    <col min="8" max="8" width="9.421875" style="0" customWidth="1"/>
    <col min="9" max="9" width="12.140625" style="0" customWidth="1"/>
    <col min="10" max="10" width="20.140625" style="0" customWidth="1"/>
    <col min="11" max="11" width="13.28125" style="0" hidden="1" customWidth="1"/>
    <col min="12" max="12" width="8.00390625" style="0" customWidth="1"/>
    <col min="13" max="13" width="9.28125" style="0" hidden="1" customWidth="1"/>
    <col min="14" max="14" width="9.140625" style="0" hidden="1" customWidth="1"/>
    <col min="15" max="20" width="12.140625" style="0" hidden="1" customWidth="1"/>
    <col min="21" max="21" width="14.00390625" style="0" hidden="1" customWidth="1"/>
    <col min="22" max="22" width="10.421875" style="0" customWidth="1"/>
    <col min="23" max="23" width="14.00390625" style="0" customWidth="1"/>
    <col min="24" max="24" width="10.421875" style="0" customWidth="1"/>
    <col min="25" max="25" width="12.8515625" style="0" customWidth="1"/>
    <col min="26" max="26" width="9.421875" style="0" customWidth="1"/>
    <col min="27" max="27" width="12.8515625" style="0" customWidth="1"/>
    <col min="28" max="28" width="14.00390625" style="0" customWidth="1"/>
    <col min="29" max="29" width="9.421875" style="0" customWidth="1"/>
    <col min="30" max="30" width="12.8515625" style="0" customWidth="1"/>
    <col min="31" max="31" width="14.00390625" style="0" customWidth="1"/>
    <col min="44" max="65" width="9.140625" style="0" hidden="1" customWidth="1"/>
  </cols>
  <sheetData>
    <row r="1" ht="12">
      <c r="A1" s="85"/>
    </row>
    <row r="2" spans="12:46" ht="36.95" customHeight="1">
      <c r="L2" s="153" t="s">
        <v>5</v>
      </c>
      <c r="M2" s="151"/>
      <c r="N2" s="151"/>
      <c r="O2" s="151"/>
      <c r="P2" s="151"/>
      <c r="Q2" s="151"/>
      <c r="R2" s="151"/>
      <c r="S2" s="151"/>
      <c r="T2" s="151"/>
      <c r="U2" s="151"/>
      <c r="V2" s="151"/>
      <c r="AT2" s="13" t="s">
        <v>115</v>
      </c>
    </row>
    <row r="3" spans="2:4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78</v>
      </c>
    </row>
    <row r="4" spans="2:46" ht="24.95" customHeight="1">
      <c r="B4" s="16"/>
      <c r="D4" s="17" t="s">
        <v>123</v>
      </c>
      <c r="L4" s="16"/>
      <c r="M4" s="18" t="s">
        <v>10</v>
      </c>
      <c r="AT4" s="13" t="s">
        <v>3</v>
      </c>
    </row>
    <row r="5" spans="2:12" ht="6.95" customHeight="1">
      <c r="B5" s="16"/>
      <c r="L5" s="16"/>
    </row>
    <row r="6" spans="2:12" ht="12" customHeight="1">
      <c r="B6" s="16"/>
      <c r="D6" s="21" t="s">
        <v>14</v>
      </c>
      <c r="L6" s="16"/>
    </row>
    <row r="7" spans="2:12" ht="14.45" customHeight="1">
      <c r="B7" s="16"/>
      <c r="E7" s="186" t="str">
        <f>'Rekapitulace stavby'!K6</f>
        <v>Stavební úpravy Jízdárny - 1PP, Tachov - Světce</v>
      </c>
      <c r="F7" s="187"/>
      <c r="G7" s="187"/>
      <c r="H7" s="187"/>
      <c r="L7" s="16"/>
    </row>
    <row r="8" spans="2:12" ht="12" customHeight="1">
      <c r="B8" s="16"/>
      <c r="D8" s="21" t="s">
        <v>124</v>
      </c>
      <c r="L8" s="16"/>
    </row>
    <row r="9" spans="2:12" s="1" customFormat="1" ht="14.45" customHeight="1">
      <c r="B9" s="24"/>
      <c r="E9" s="186" t="s">
        <v>242</v>
      </c>
      <c r="F9" s="167"/>
      <c r="G9" s="167"/>
      <c r="H9" s="167"/>
      <c r="L9" s="24"/>
    </row>
    <row r="10" spans="2:12" s="1" customFormat="1" ht="12" customHeight="1">
      <c r="B10" s="24"/>
      <c r="D10" s="21" t="s">
        <v>201</v>
      </c>
      <c r="L10" s="24"/>
    </row>
    <row r="11" spans="2:12" s="1" customFormat="1" ht="36.95" customHeight="1">
      <c r="B11" s="24"/>
      <c r="E11" s="168" t="s">
        <v>410</v>
      </c>
      <c r="F11" s="167"/>
      <c r="G11" s="167"/>
      <c r="H11" s="167"/>
      <c r="L11" s="24"/>
    </row>
    <row r="12" spans="2:12" s="1" customFormat="1" ht="12">
      <c r="B12" s="24"/>
      <c r="L12" s="24"/>
    </row>
    <row r="13" spans="2:12" s="1" customFormat="1" ht="12" customHeight="1">
      <c r="B13" s="24"/>
      <c r="D13" s="21" t="s">
        <v>17</v>
      </c>
      <c r="F13" s="13" t="s">
        <v>1</v>
      </c>
      <c r="I13" s="21" t="s">
        <v>18</v>
      </c>
      <c r="J13" s="13" t="s">
        <v>1</v>
      </c>
      <c r="L13" s="24"/>
    </row>
    <row r="14" spans="2:12" s="1" customFormat="1" ht="12" customHeight="1">
      <c r="B14" s="24"/>
      <c r="D14" s="21" t="s">
        <v>20</v>
      </c>
      <c r="F14" s="13" t="s">
        <v>31</v>
      </c>
      <c r="I14" s="21" t="s">
        <v>22</v>
      </c>
      <c r="J14" s="41" t="str">
        <f>'Rekapitulace stavby'!AN8</f>
        <v>6. 7. 2018</v>
      </c>
      <c r="L14" s="24"/>
    </row>
    <row r="15" spans="2:12" s="1" customFormat="1" ht="10.9" customHeight="1">
      <c r="B15" s="24"/>
      <c r="L15" s="24"/>
    </row>
    <row r="16" spans="2:12" s="1" customFormat="1" ht="12" customHeight="1">
      <c r="B16" s="24"/>
      <c r="D16" s="21" t="s">
        <v>26</v>
      </c>
      <c r="I16" s="21" t="s">
        <v>27</v>
      </c>
      <c r="J16" s="13" t="str">
        <f>IF('Rekapitulace stavby'!AN10="","",'Rekapitulace stavby'!AN10)</f>
        <v/>
      </c>
      <c r="L16" s="24"/>
    </row>
    <row r="17" spans="2:12" s="1" customFormat="1" ht="18" customHeight="1">
      <c r="B17" s="24"/>
      <c r="E17" s="13" t="str">
        <f>IF('Rekapitulace stavby'!E11="","",'Rekapitulace stavby'!E11)</f>
        <v>Město Tachov</v>
      </c>
      <c r="I17" s="21" t="s">
        <v>29</v>
      </c>
      <c r="J17" s="13" t="str">
        <f>IF('Rekapitulace stavby'!AN11="","",'Rekapitulace stavby'!AN11)</f>
        <v/>
      </c>
      <c r="L17" s="24"/>
    </row>
    <row r="18" spans="2:12" s="1" customFormat="1" ht="6.95" customHeight="1">
      <c r="B18" s="24"/>
      <c r="L18" s="24"/>
    </row>
    <row r="19" spans="2:12" s="1" customFormat="1" ht="12" customHeight="1">
      <c r="B19" s="24"/>
      <c r="D19" s="21" t="s">
        <v>30</v>
      </c>
      <c r="I19" s="21" t="s">
        <v>27</v>
      </c>
      <c r="J19" s="13" t="str">
        <f>'Rekapitulace stavby'!AN13</f>
        <v/>
      </c>
      <c r="L19" s="24"/>
    </row>
    <row r="20" spans="2:12" s="1" customFormat="1" ht="18" customHeight="1">
      <c r="B20" s="24"/>
      <c r="E20" s="150" t="str">
        <f>'Rekapitulace stavby'!E14</f>
        <v xml:space="preserve"> </v>
      </c>
      <c r="F20" s="150"/>
      <c r="G20" s="150"/>
      <c r="H20" s="150"/>
      <c r="I20" s="21" t="s">
        <v>29</v>
      </c>
      <c r="J20" s="13" t="str">
        <f>'Rekapitulace stavby'!AN14</f>
        <v/>
      </c>
      <c r="L20" s="24"/>
    </row>
    <row r="21" spans="2:12" s="1" customFormat="1" ht="6.95" customHeight="1">
      <c r="B21" s="24"/>
      <c r="L21" s="24"/>
    </row>
    <row r="22" spans="2:12" s="1" customFormat="1" ht="12" customHeight="1">
      <c r="B22" s="24"/>
      <c r="D22" s="21" t="s">
        <v>32</v>
      </c>
      <c r="I22" s="21" t="s">
        <v>27</v>
      </c>
      <c r="J22" s="13" t="str">
        <f>IF('Rekapitulace stavby'!AN16="","",'Rekapitulace stavby'!AN16)</f>
        <v/>
      </c>
      <c r="L22" s="24"/>
    </row>
    <row r="23" spans="2:12" s="1" customFormat="1" ht="18" customHeight="1">
      <c r="B23" s="24"/>
      <c r="E23" s="13" t="str">
        <f>IF('Rekapitulace stavby'!E17="","",'Rekapitulace stavby'!E17)</f>
        <v>Ateliér Soukup Opl Švehla s.r.o.</v>
      </c>
      <c r="I23" s="21" t="s">
        <v>29</v>
      </c>
      <c r="J23" s="13" t="str">
        <f>IF('Rekapitulace stavby'!AN17="","",'Rekapitulace stavby'!AN17)</f>
        <v/>
      </c>
      <c r="L23" s="24"/>
    </row>
    <row r="24" spans="2:12" s="1" customFormat="1" ht="6.95" customHeight="1">
      <c r="B24" s="24"/>
      <c r="L24" s="24"/>
    </row>
    <row r="25" spans="2:12" s="1" customFormat="1" ht="12" customHeight="1">
      <c r="B25" s="24"/>
      <c r="D25" s="21" t="s">
        <v>35</v>
      </c>
      <c r="I25" s="21" t="s">
        <v>27</v>
      </c>
      <c r="J25" s="13" t="str">
        <f>IF('Rekapitulace stavby'!AN19="","",'Rekapitulace stavby'!AN19)</f>
        <v/>
      </c>
      <c r="L25" s="24"/>
    </row>
    <row r="26" spans="2:12" s="1" customFormat="1" ht="18" customHeight="1">
      <c r="B26" s="24"/>
      <c r="E26" s="13" t="str">
        <f>IF('Rekapitulace stavby'!E20="","",'Rekapitulace stavby'!E20)</f>
        <v>Tomáš Chlumecký</v>
      </c>
      <c r="I26" s="21" t="s">
        <v>29</v>
      </c>
      <c r="J26" s="13" t="str">
        <f>IF('Rekapitulace stavby'!AN20="","",'Rekapitulace stavby'!AN20)</f>
        <v/>
      </c>
      <c r="L26" s="24"/>
    </row>
    <row r="27" spans="2:12" s="1" customFormat="1" ht="6.95" customHeight="1">
      <c r="B27" s="24"/>
      <c r="L27" s="24"/>
    </row>
    <row r="28" spans="2:12" s="1" customFormat="1" ht="12" customHeight="1">
      <c r="B28" s="24"/>
      <c r="D28" s="21" t="s">
        <v>37</v>
      </c>
      <c r="L28" s="24"/>
    </row>
    <row r="29" spans="2:12" s="7" customFormat="1" ht="14.45" customHeight="1">
      <c r="B29" s="86"/>
      <c r="E29" s="154" t="s">
        <v>1</v>
      </c>
      <c r="F29" s="154"/>
      <c r="G29" s="154"/>
      <c r="H29" s="154"/>
      <c r="L29" s="86"/>
    </row>
    <row r="30" spans="2:12" s="1" customFormat="1" ht="6.95" customHeight="1">
      <c r="B30" s="24"/>
      <c r="L30" s="24"/>
    </row>
    <row r="31" spans="2:12" s="1" customFormat="1" ht="6.95" customHeight="1">
      <c r="B31" s="24"/>
      <c r="D31" s="42"/>
      <c r="E31" s="42"/>
      <c r="F31" s="42"/>
      <c r="G31" s="42"/>
      <c r="H31" s="42"/>
      <c r="I31" s="42"/>
      <c r="J31" s="42"/>
      <c r="K31" s="42"/>
      <c r="L31" s="24"/>
    </row>
    <row r="32" spans="2:12" s="1" customFormat="1" ht="25.35" customHeight="1">
      <c r="B32" s="24"/>
      <c r="D32" s="87" t="s">
        <v>39</v>
      </c>
      <c r="J32" s="56">
        <f>ROUND(J87,2)</f>
        <v>0</v>
      </c>
      <c r="L32" s="24"/>
    </row>
    <row r="33" spans="2:12" s="1" customFormat="1" ht="6.95" customHeight="1">
      <c r="B33" s="24"/>
      <c r="D33" s="42"/>
      <c r="E33" s="42"/>
      <c r="F33" s="42"/>
      <c r="G33" s="42"/>
      <c r="H33" s="42"/>
      <c r="I33" s="42"/>
      <c r="J33" s="42"/>
      <c r="K33" s="42"/>
      <c r="L33" s="24"/>
    </row>
    <row r="34" spans="2:12" s="1" customFormat="1" ht="14.45" customHeight="1">
      <c r="B34" s="24"/>
      <c r="F34" s="27" t="s">
        <v>41</v>
      </c>
      <c r="I34" s="27" t="s">
        <v>40</v>
      </c>
      <c r="J34" s="27" t="s">
        <v>42</v>
      </c>
      <c r="L34" s="24"/>
    </row>
    <row r="35" spans="2:12" s="1" customFormat="1" ht="14.45" customHeight="1">
      <c r="B35" s="24"/>
      <c r="D35" s="21" t="s">
        <v>43</v>
      </c>
      <c r="E35" s="21" t="s">
        <v>44</v>
      </c>
      <c r="F35" s="88">
        <f>ROUND((SUM(BE87:BE93)),2)</f>
        <v>0</v>
      </c>
      <c r="I35" s="29">
        <v>0.21</v>
      </c>
      <c r="J35" s="88">
        <f>ROUND(((SUM(BE87:BE93))*I35),2)</f>
        <v>0</v>
      </c>
      <c r="L35" s="24"/>
    </row>
    <row r="36" spans="2:12" s="1" customFormat="1" ht="14.45" customHeight="1">
      <c r="B36" s="24"/>
      <c r="E36" s="21" t="s">
        <v>45</v>
      </c>
      <c r="F36" s="88">
        <f>ROUND((SUM(BF87:BF93)),2)</f>
        <v>0</v>
      </c>
      <c r="I36" s="29">
        <v>0.15</v>
      </c>
      <c r="J36" s="88">
        <f>ROUND(((SUM(BF87:BF93))*I36),2)</f>
        <v>0</v>
      </c>
      <c r="L36" s="24"/>
    </row>
    <row r="37" spans="2:12" s="1" customFormat="1" ht="14.45" customHeight="1" hidden="1">
      <c r="B37" s="24"/>
      <c r="E37" s="21" t="s">
        <v>46</v>
      </c>
      <c r="F37" s="88">
        <f>ROUND((SUM(BG87:BG93)),2)</f>
        <v>0</v>
      </c>
      <c r="I37" s="29">
        <v>0.21</v>
      </c>
      <c r="J37" s="88">
        <f>0</f>
        <v>0</v>
      </c>
      <c r="L37" s="24"/>
    </row>
    <row r="38" spans="2:12" s="1" customFormat="1" ht="14.45" customHeight="1" hidden="1">
      <c r="B38" s="24"/>
      <c r="E38" s="21" t="s">
        <v>47</v>
      </c>
      <c r="F38" s="88">
        <f>ROUND((SUM(BH87:BH93)),2)</f>
        <v>0</v>
      </c>
      <c r="I38" s="29">
        <v>0.15</v>
      </c>
      <c r="J38" s="88">
        <f>0</f>
        <v>0</v>
      </c>
      <c r="L38" s="24"/>
    </row>
    <row r="39" spans="2:12" s="1" customFormat="1" ht="14.45" customHeight="1" hidden="1">
      <c r="B39" s="24"/>
      <c r="E39" s="21" t="s">
        <v>48</v>
      </c>
      <c r="F39" s="88">
        <f>ROUND((SUM(BI87:BI93)),2)</f>
        <v>0</v>
      </c>
      <c r="I39" s="29">
        <v>0</v>
      </c>
      <c r="J39" s="88">
        <f>0</f>
        <v>0</v>
      </c>
      <c r="L39" s="24"/>
    </row>
    <row r="40" spans="2:12" s="1" customFormat="1" ht="6.95" customHeight="1">
      <c r="B40" s="24"/>
      <c r="L40" s="24"/>
    </row>
    <row r="41" spans="2:12" s="1" customFormat="1" ht="25.35" customHeight="1">
      <c r="B41" s="24"/>
      <c r="C41" s="89"/>
      <c r="D41" s="90" t="s">
        <v>49</v>
      </c>
      <c r="E41" s="47"/>
      <c r="F41" s="47"/>
      <c r="G41" s="91" t="s">
        <v>50</v>
      </c>
      <c r="H41" s="92" t="s">
        <v>51</v>
      </c>
      <c r="I41" s="47"/>
      <c r="J41" s="93">
        <f>SUM(J32:J39)</f>
        <v>0</v>
      </c>
      <c r="K41" s="94"/>
      <c r="L41" s="24"/>
    </row>
    <row r="42" spans="2:12" s="1" customFormat="1" ht="14.45" customHeight="1">
      <c r="B42" s="34"/>
      <c r="C42" s="35"/>
      <c r="D42" s="35"/>
      <c r="E42" s="35"/>
      <c r="F42" s="35"/>
      <c r="G42" s="35"/>
      <c r="H42" s="35"/>
      <c r="I42" s="35"/>
      <c r="J42" s="35"/>
      <c r="K42" s="35"/>
      <c r="L42" s="24"/>
    </row>
    <row r="46" spans="2:12" s="1" customFormat="1" ht="6.95" customHeight="1"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24"/>
    </row>
    <row r="47" spans="2:12" s="1" customFormat="1" ht="24.95" customHeight="1">
      <c r="B47" s="24"/>
      <c r="C47" s="17" t="s">
        <v>125</v>
      </c>
      <c r="L47" s="24"/>
    </row>
    <row r="48" spans="2:12" s="1" customFormat="1" ht="6.95" customHeight="1">
      <c r="B48" s="24"/>
      <c r="L48" s="24"/>
    </row>
    <row r="49" spans="2:12" s="1" customFormat="1" ht="12" customHeight="1">
      <c r="B49" s="24"/>
      <c r="C49" s="21" t="s">
        <v>14</v>
      </c>
      <c r="L49" s="24"/>
    </row>
    <row r="50" spans="2:12" s="1" customFormat="1" ht="14.45" customHeight="1">
      <c r="B50" s="24"/>
      <c r="E50" s="186" t="str">
        <f>E7</f>
        <v>Stavební úpravy Jízdárny - 1PP, Tachov - Světce</v>
      </c>
      <c r="F50" s="187"/>
      <c r="G50" s="187"/>
      <c r="H50" s="187"/>
      <c r="L50" s="24"/>
    </row>
    <row r="51" spans="2:12" ht="12" customHeight="1">
      <c r="B51" s="16"/>
      <c r="C51" s="21" t="s">
        <v>124</v>
      </c>
      <c r="L51" s="16"/>
    </row>
    <row r="52" spans="2:12" s="1" customFormat="1" ht="14.45" customHeight="1">
      <c r="B52" s="24"/>
      <c r="E52" s="186" t="s">
        <v>242</v>
      </c>
      <c r="F52" s="167"/>
      <c r="G52" s="167"/>
      <c r="H52" s="167"/>
      <c r="L52" s="24"/>
    </row>
    <row r="53" spans="2:12" s="1" customFormat="1" ht="12" customHeight="1">
      <c r="B53" s="24"/>
      <c r="C53" s="21" t="s">
        <v>201</v>
      </c>
      <c r="L53" s="24"/>
    </row>
    <row r="54" spans="2:12" s="1" customFormat="1" ht="14.45" customHeight="1">
      <c r="B54" s="24"/>
      <c r="E54" s="168" t="str">
        <f>E11</f>
        <v>K - Ostatní prvky</v>
      </c>
      <c r="F54" s="167"/>
      <c r="G54" s="167"/>
      <c r="H54" s="167"/>
      <c r="L54" s="24"/>
    </row>
    <row r="55" spans="2:12" s="1" customFormat="1" ht="6.95" customHeight="1">
      <c r="B55" s="24"/>
      <c r="L55" s="24"/>
    </row>
    <row r="56" spans="2:12" s="1" customFormat="1" ht="12" customHeight="1">
      <c r="B56" s="24"/>
      <c r="C56" s="21" t="s">
        <v>20</v>
      </c>
      <c r="F56" s="13" t="str">
        <f>F14</f>
        <v xml:space="preserve"> </v>
      </c>
      <c r="I56" s="21" t="s">
        <v>22</v>
      </c>
      <c r="J56" s="41" t="str">
        <f>IF(J14="","",J14)</f>
        <v>6. 7. 2018</v>
      </c>
      <c r="L56" s="24"/>
    </row>
    <row r="57" spans="2:12" s="1" customFormat="1" ht="6.95" customHeight="1">
      <c r="B57" s="24"/>
      <c r="L57" s="24"/>
    </row>
    <row r="58" spans="2:12" s="1" customFormat="1" ht="22.9" customHeight="1">
      <c r="B58" s="24"/>
      <c r="C58" s="21" t="s">
        <v>26</v>
      </c>
      <c r="F58" s="13" t="str">
        <f>E17</f>
        <v>Město Tachov</v>
      </c>
      <c r="I58" s="21" t="s">
        <v>32</v>
      </c>
      <c r="J58" s="22" t="str">
        <f>E23</f>
        <v>Ateliér Soukup Opl Švehla s.r.o.</v>
      </c>
      <c r="L58" s="24"/>
    </row>
    <row r="59" spans="2:12" s="1" customFormat="1" ht="12.6" customHeight="1">
      <c r="B59" s="24"/>
      <c r="C59" s="21" t="s">
        <v>30</v>
      </c>
      <c r="F59" s="13" t="str">
        <f>IF(E20="","",E20)</f>
        <v xml:space="preserve"> </v>
      </c>
      <c r="I59" s="21" t="s">
        <v>35</v>
      </c>
      <c r="J59" s="22" t="str">
        <f>E26</f>
        <v>Tomáš Chlumecký</v>
      </c>
      <c r="L59" s="24"/>
    </row>
    <row r="60" spans="2:12" s="1" customFormat="1" ht="10.35" customHeight="1">
      <c r="B60" s="24"/>
      <c r="L60" s="24"/>
    </row>
    <row r="61" spans="2:12" s="1" customFormat="1" ht="29.25" customHeight="1">
      <c r="B61" s="24"/>
      <c r="C61" s="95" t="s">
        <v>126</v>
      </c>
      <c r="D61" s="89"/>
      <c r="E61" s="89"/>
      <c r="F61" s="89"/>
      <c r="G61" s="89"/>
      <c r="H61" s="89"/>
      <c r="I61" s="89"/>
      <c r="J61" s="96" t="s">
        <v>127</v>
      </c>
      <c r="K61" s="89"/>
      <c r="L61" s="24"/>
    </row>
    <row r="62" spans="2:12" s="1" customFormat="1" ht="10.35" customHeight="1">
      <c r="B62" s="24"/>
      <c r="L62" s="24"/>
    </row>
    <row r="63" spans="2:47" s="1" customFormat="1" ht="22.9" customHeight="1">
      <c r="B63" s="24"/>
      <c r="C63" s="97" t="s">
        <v>128</v>
      </c>
      <c r="J63" s="56">
        <f>J87</f>
        <v>0</v>
      </c>
      <c r="L63" s="24"/>
      <c r="AU63" s="13" t="s">
        <v>129</v>
      </c>
    </row>
    <row r="64" spans="2:12" s="8" customFormat="1" ht="24.95" customHeight="1">
      <c r="B64" s="98"/>
      <c r="D64" s="99" t="s">
        <v>149</v>
      </c>
      <c r="E64" s="100"/>
      <c r="F64" s="100"/>
      <c r="G64" s="100"/>
      <c r="H64" s="100"/>
      <c r="I64" s="100"/>
      <c r="J64" s="101">
        <f>J88</f>
        <v>0</v>
      </c>
      <c r="L64" s="98"/>
    </row>
    <row r="65" spans="2:12" s="11" customFormat="1" ht="19.9" customHeight="1">
      <c r="B65" s="138"/>
      <c r="D65" s="139" t="s">
        <v>150</v>
      </c>
      <c r="E65" s="140"/>
      <c r="F65" s="140"/>
      <c r="G65" s="140"/>
      <c r="H65" s="140"/>
      <c r="I65" s="140"/>
      <c r="J65" s="141">
        <f>J89</f>
        <v>0</v>
      </c>
      <c r="L65" s="138"/>
    </row>
    <row r="66" spans="2:12" s="1" customFormat="1" ht="21.75" customHeight="1">
      <c r="B66" s="24"/>
      <c r="L66" s="24"/>
    </row>
    <row r="67" spans="2:12" s="1" customFormat="1" ht="6.95" customHeight="1">
      <c r="B67" s="34"/>
      <c r="C67" s="35"/>
      <c r="D67" s="35"/>
      <c r="E67" s="35"/>
      <c r="F67" s="35"/>
      <c r="G67" s="35"/>
      <c r="H67" s="35"/>
      <c r="I67" s="35"/>
      <c r="J67" s="35"/>
      <c r="K67" s="35"/>
      <c r="L67" s="24"/>
    </row>
    <row r="71" spans="2:12" s="1" customFormat="1" ht="6.95" customHeight="1">
      <c r="B71" s="36"/>
      <c r="C71" s="37"/>
      <c r="D71" s="37"/>
      <c r="E71" s="37"/>
      <c r="F71" s="37"/>
      <c r="G71" s="37"/>
      <c r="H71" s="37"/>
      <c r="I71" s="37"/>
      <c r="J71" s="37"/>
      <c r="K71" s="37"/>
      <c r="L71" s="24"/>
    </row>
    <row r="72" spans="2:12" s="1" customFormat="1" ht="24.95" customHeight="1">
      <c r="B72" s="24"/>
      <c r="C72" s="17" t="s">
        <v>130</v>
      </c>
      <c r="L72" s="24"/>
    </row>
    <row r="73" spans="2:12" s="1" customFormat="1" ht="6.95" customHeight="1">
      <c r="B73" s="24"/>
      <c r="L73" s="24"/>
    </row>
    <row r="74" spans="2:12" s="1" customFormat="1" ht="12" customHeight="1">
      <c r="B74" s="24"/>
      <c r="C74" s="21" t="s">
        <v>14</v>
      </c>
      <c r="L74" s="24"/>
    </row>
    <row r="75" spans="2:12" s="1" customFormat="1" ht="14.45" customHeight="1">
      <c r="B75" s="24"/>
      <c r="E75" s="186" t="str">
        <f>E7</f>
        <v>Stavební úpravy Jízdárny - 1PP, Tachov - Světce</v>
      </c>
      <c r="F75" s="187"/>
      <c r="G75" s="187"/>
      <c r="H75" s="187"/>
      <c r="L75" s="24"/>
    </row>
    <row r="76" spans="2:12" ht="12" customHeight="1">
      <c r="B76" s="16"/>
      <c r="C76" s="21" t="s">
        <v>124</v>
      </c>
      <c r="L76" s="16"/>
    </row>
    <row r="77" spans="2:12" s="1" customFormat="1" ht="14.45" customHeight="1">
      <c r="B77" s="24"/>
      <c r="E77" s="186" t="s">
        <v>242</v>
      </c>
      <c r="F77" s="167"/>
      <c r="G77" s="167"/>
      <c r="H77" s="167"/>
      <c r="L77" s="24"/>
    </row>
    <row r="78" spans="2:12" s="1" customFormat="1" ht="12" customHeight="1">
      <c r="B78" s="24"/>
      <c r="C78" s="21" t="s">
        <v>201</v>
      </c>
      <c r="L78" s="24"/>
    </row>
    <row r="79" spans="2:12" s="1" customFormat="1" ht="14.45" customHeight="1">
      <c r="B79" s="24"/>
      <c r="E79" s="168" t="str">
        <f>E11</f>
        <v>K - Ostatní prvky</v>
      </c>
      <c r="F79" s="167"/>
      <c r="G79" s="167"/>
      <c r="H79" s="167"/>
      <c r="L79" s="24"/>
    </row>
    <row r="80" spans="2:12" s="1" customFormat="1" ht="6.95" customHeight="1">
      <c r="B80" s="24"/>
      <c r="L80" s="24"/>
    </row>
    <row r="81" spans="2:12" s="1" customFormat="1" ht="12" customHeight="1">
      <c r="B81" s="24"/>
      <c r="C81" s="21" t="s">
        <v>20</v>
      </c>
      <c r="F81" s="13" t="str">
        <f>F14</f>
        <v xml:space="preserve"> </v>
      </c>
      <c r="I81" s="21" t="s">
        <v>22</v>
      </c>
      <c r="J81" s="41" t="str">
        <f>IF(J14="","",J14)</f>
        <v>6. 7. 2018</v>
      </c>
      <c r="L81" s="24"/>
    </row>
    <row r="82" spans="2:12" s="1" customFormat="1" ht="6.95" customHeight="1">
      <c r="B82" s="24"/>
      <c r="L82" s="24"/>
    </row>
    <row r="83" spans="2:12" s="1" customFormat="1" ht="22.9" customHeight="1">
      <c r="B83" s="24"/>
      <c r="C83" s="21" t="s">
        <v>26</v>
      </c>
      <c r="F83" s="13" t="str">
        <f>E17</f>
        <v>Město Tachov</v>
      </c>
      <c r="I83" s="21" t="s">
        <v>32</v>
      </c>
      <c r="J83" s="22" t="str">
        <f>E23</f>
        <v>Ateliér Soukup Opl Švehla s.r.o.</v>
      </c>
      <c r="L83" s="24"/>
    </row>
    <row r="84" spans="2:12" s="1" customFormat="1" ht="12.6" customHeight="1">
      <c r="B84" s="24"/>
      <c r="C84" s="21" t="s">
        <v>30</v>
      </c>
      <c r="F84" s="13" t="str">
        <f>IF(E20="","",E20)</f>
        <v xml:space="preserve"> </v>
      </c>
      <c r="I84" s="21" t="s">
        <v>35</v>
      </c>
      <c r="J84" s="22" t="str">
        <f>E26</f>
        <v>Tomáš Chlumecký</v>
      </c>
      <c r="L84" s="24"/>
    </row>
    <row r="85" spans="2:12" s="1" customFormat="1" ht="10.35" customHeight="1">
      <c r="B85" s="24"/>
      <c r="L85" s="24"/>
    </row>
    <row r="86" spans="2:20" s="9" customFormat="1" ht="29.25" customHeight="1">
      <c r="B86" s="102"/>
      <c r="C86" s="103" t="s">
        <v>131</v>
      </c>
      <c r="D86" s="104" t="s">
        <v>58</v>
      </c>
      <c r="E86" s="104" t="s">
        <v>54</v>
      </c>
      <c r="F86" s="104" t="s">
        <v>55</v>
      </c>
      <c r="G86" s="104" t="s">
        <v>132</v>
      </c>
      <c r="H86" s="104" t="s">
        <v>133</v>
      </c>
      <c r="I86" s="104" t="s">
        <v>134</v>
      </c>
      <c r="J86" s="105" t="s">
        <v>127</v>
      </c>
      <c r="K86" s="106" t="s">
        <v>135</v>
      </c>
      <c r="L86" s="102"/>
      <c r="M86" s="49" t="s">
        <v>1</v>
      </c>
      <c r="N86" s="50" t="s">
        <v>43</v>
      </c>
      <c r="O86" s="50" t="s">
        <v>136</v>
      </c>
      <c r="P86" s="50" t="s">
        <v>137</v>
      </c>
      <c r="Q86" s="50" t="s">
        <v>138</v>
      </c>
      <c r="R86" s="50" t="s">
        <v>139</v>
      </c>
      <c r="S86" s="50" t="s">
        <v>140</v>
      </c>
      <c r="T86" s="51" t="s">
        <v>141</v>
      </c>
    </row>
    <row r="87" spans="2:63" s="1" customFormat="1" ht="22.9" customHeight="1">
      <c r="B87" s="24"/>
      <c r="C87" s="54" t="s">
        <v>142</v>
      </c>
      <c r="J87" s="107">
        <f>BK87</f>
        <v>0</v>
      </c>
      <c r="L87" s="24"/>
      <c r="M87" s="52"/>
      <c r="N87" s="42"/>
      <c r="O87" s="42"/>
      <c r="P87" s="108">
        <f>P88</f>
        <v>0</v>
      </c>
      <c r="Q87" s="42"/>
      <c r="R87" s="108">
        <f>R88</f>
        <v>0</v>
      </c>
      <c r="S87" s="42"/>
      <c r="T87" s="109">
        <f>T88</f>
        <v>0</v>
      </c>
      <c r="AT87" s="13" t="s">
        <v>72</v>
      </c>
      <c r="AU87" s="13" t="s">
        <v>129</v>
      </c>
      <c r="BK87" s="110">
        <f>BK88</f>
        <v>0</v>
      </c>
    </row>
    <row r="88" spans="2:63" s="10" customFormat="1" ht="25.9" customHeight="1">
      <c r="B88" s="111"/>
      <c r="D88" s="112" t="s">
        <v>72</v>
      </c>
      <c r="E88" s="113" t="s">
        <v>152</v>
      </c>
      <c r="F88" s="113" t="s">
        <v>153</v>
      </c>
      <c r="J88" s="114">
        <f>BK88</f>
        <v>0</v>
      </c>
      <c r="L88" s="111"/>
      <c r="M88" s="115"/>
      <c r="N88" s="116"/>
      <c r="O88" s="116"/>
      <c r="P88" s="117">
        <f>P89</f>
        <v>0</v>
      </c>
      <c r="Q88" s="116"/>
      <c r="R88" s="117">
        <f>R89</f>
        <v>0</v>
      </c>
      <c r="S88" s="116"/>
      <c r="T88" s="118">
        <f>T89</f>
        <v>0</v>
      </c>
      <c r="AR88" s="112" t="s">
        <v>78</v>
      </c>
      <c r="AT88" s="119" t="s">
        <v>72</v>
      </c>
      <c r="AU88" s="119" t="s">
        <v>73</v>
      </c>
      <c r="AY88" s="112" t="s">
        <v>144</v>
      </c>
      <c r="BK88" s="120">
        <f>BK89</f>
        <v>0</v>
      </c>
    </row>
    <row r="89" spans="2:63" s="10" customFormat="1" ht="22.9" customHeight="1">
      <c r="B89" s="111"/>
      <c r="D89" s="112" t="s">
        <v>72</v>
      </c>
      <c r="E89" s="142" t="s">
        <v>157</v>
      </c>
      <c r="F89" s="142" t="s">
        <v>158</v>
      </c>
      <c r="J89" s="143">
        <f>BK89</f>
        <v>0</v>
      </c>
      <c r="L89" s="111"/>
      <c r="M89" s="115"/>
      <c r="N89" s="116"/>
      <c r="O89" s="116"/>
      <c r="P89" s="117">
        <f>SUM(P90:P93)</f>
        <v>0</v>
      </c>
      <c r="Q89" s="116"/>
      <c r="R89" s="117">
        <f>SUM(R90:R93)</f>
        <v>0</v>
      </c>
      <c r="S89" s="116"/>
      <c r="T89" s="118">
        <f>SUM(T90:T93)</f>
        <v>0</v>
      </c>
      <c r="AR89" s="112" t="s">
        <v>78</v>
      </c>
      <c r="AT89" s="119" t="s">
        <v>72</v>
      </c>
      <c r="AU89" s="119" t="s">
        <v>19</v>
      </c>
      <c r="AY89" s="112" t="s">
        <v>144</v>
      </c>
      <c r="BK89" s="120">
        <f>SUM(BK90:BK93)</f>
        <v>0</v>
      </c>
    </row>
    <row r="90" spans="2:65" s="1" customFormat="1" ht="20.45" customHeight="1">
      <c r="B90" s="121"/>
      <c r="C90" s="122" t="s">
        <v>19</v>
      </c>
      <c r="D90" s="122" t="s">
        <v>113</v>
      </c>
      <c r="E90" s="123" t="s">
        <v>411</v>
      </c>
      <c r="F90" s="124" t="s">
        <v>412</v>
      </c>
      <c r="G90" s="125" t="s">
        <v>155</v>
      </c>
      <c r="H90" s="126">
        <v>1</v>
      </c>
      <c r="I90" s="127"/>
      <c r="J90" s="127">
        <f>ROUND(I90*H90,2)</f>
        <v>0</v>
      </c>
      <c r="K90" s="124" t="s">
        <v>1</v>
      </c>
      <c r="L90" s="24"/>
      <c r="M90" s="44" t="s">
        <v>1</v>
      </c>
      <c r="N90" s="128" t="s">
        <v>44</v>
      </c>
      <c r="O90" s="129">
        <v>0</v>
      </c>
      <c r="P90" s="129">
        <f>O90*H90</f>
        <v>0</v>
      </c>
      <c r="Q90" s="129">
        <v>0</v>
      </c>
      <c r="R90" s="129">
        <f>Q90*H90</f>
        <v>0</v>
      </c>
      <c r="S90" s="129">
        <v>0</v>
      </c>
      <c r="T90" s="130">
        <f>S90*H90</f>
        <v>0</v>
      </c>
      <c r="AR90" s="13" t="s">
        <v>154</v>
      </c>
      <c r="AT90" s="13" t="s">
        <v>113</v>
      </c>
      <c r="AU90" s="13" t="s">
        <v>78</v>
      </c>
      <c r="AY90" s="13" t="s">
        <v>144</v>
      </c>
      <c r="BE90" s="131">
        <f>IF(N90="základní",J90,0)</f>
        <v>0</v>
      </c>
      <c r="BF90" s="131">
        <f>IF(N90="snížená",J90,0)</f>
        <v>0</v>
      </c>
      <c r="BG90" s="131">
        <f>IF(N90="zákl. přenesená",J90,0)</f>
        <v>0</v>
      </c>
      <c r="BH90" s="131">
        <f>IF(N90="sníž. přenesená",J90,0)</f>
        <v>0</v>
      </c>
      <c r="BI90" s="131">
        <f>IF(N90="nulová",J90,0)</f>
        <v>0</v>
      </c>
      <c r="BJ90" s="13" t="s">
        <v>19</v>
      </c>
      <c r="BK90" s="131">
        <f>ROUND(I90*H90,2)</f>
        <v>0</v>
      </c>
      <c r="BL90" s="13" t="s">
        <v>154</v>
      </c>
      <c r="BM90" s="13" t="s">
        <v>413</v>
      </c>
    </row>
    <row r="91" spans="2:47" s="1" customFormat="1" ht="19.5">
      <c r="B91" s="24"/>
      <c r="D91" s="132" t="s">
        <v>146</v>
      </c>
      <c r="F91" s="133" t="s">
        <v>412</v>
      </c>
      <c r="L91" s="24"/>
      <c r="M91" s="134"/>
      <c r="N91" s="45"/>
      <c r="O91" s="45"/>
      <c r="P91" s="45"/>
      <c r="Q91" s="45"/>
      <c r="R91" s="45"/>
      <c r="S91" s="45"/>
      <c r="T91" s="46"/>
      <c r="AT91" s="13" t="s">
        <v>146</v>
      </c>
      <c r="AU91" s="13" t="s">
        <v>78</v>
      </c>
    </row>
    <row r="92" spans="2:65" s="1" customFormat="1" ht="20.45" customHeight="1">
      <c r="B92" s="121"/>
      <c r="C92" s="122" t="s">
        <v>78</v>
      </c>
      <c r="D92" s="122" t="s">
        <v>113</v>
      </c>
      <c r="E92" s="123" t="s">
        <v>414</v>
      </c>
      <c r="F92" s="124" t="s">
        <v>415</v>
      </c>
      <c r="G92" s="125" t="s">
        <v>155</v>
      </c>
      <c r="H92" s="126">
        <v>1</v>
      </c>
      <c r="I92" s="127"/>
      <c r="J92" s="127">
        <f>ROUND(I92*H92,2)</f>
        <v>0</v>
      </c>
      <c r="K92" s="124" t="s">
        <v>1</v>
      </c>
      <c r="L92" s="24"/>
      <c r="M92" s="44" t="s">
        <v>1</v>
      </c>
      <c r="N92" s="128" t="s">
        <v>44</v>
      </c>
      <c r="O92" s="129">
        <v>0</v>
      </c>
      <c r="P92" s="129">
        <f>O92*H92</f>
        <v>0</v>
      </c>
      <c r="Q92" s="129">
        <v>0</v>
      </c>
      <c r="R92" s="129">
        <f>Q92*H92</f>
        <v>0</v>
      </c>
      <c r="S92" s="129">
        <v>0</v>
      </c>
      <c r="T92" s="130">
        <f>S92*H92</f>
        <v>0</v>
      </c>
      <c r="AR92" s="13" t="s">
        <v>154</v>
      </c>
      <c r="AT92" s="13" t="s">
        <v>113</v>
      </c>
      <c r="AU92" s="13" t="s">
        <v>78</v>
      </c>
      <c r="AY92" s="13" t="s">
        <v>144</v>
      </c>
      <c r="BE92" s="131">
        <f>IF(N92="základní",J92,0)</f>
        <v>0</v>
      </c>
      <c r="BF92" s="131">
        <f>IF(N92="snížená",J92,0)</f>
        <v>0</v>
      </c>
      <c r="BG92" s="131">
        <f>IF(N92="zákl. přenesená",J92,0)</f>
        <v>0</v>
      </c>
      <c r="BH92" s="131">
        <f>IF(N92="sníž. přenesená",J92,0)</f>
        <v>0</v>
      </c>
      <c r="BI92" s="131">
        <f>IF(N92="nulová",J92,0)</f>
        <v>0</v>
      </c>
      <c r="BJ92" s="13" t="s">
        <v>19</v>
      </c>
      <c r="BK92" s="131">
        <f>ROUND(I92*H92,2)</f>
        <v>0</v>
      </c>
      <c r="BL92" s="13" t="s">
        <v>154</v>
      </c>
      <c r="BM92" s="13" t="s">
        <v>416</v>
      </c>
    </row>
    <row r="93" spans="2:47" s="1" customFormat="1" ht="19.5">
      <c r="B93" s="24"/>
      <c r="D93" s="132" t="s">
        <v>146</v>
      </c>
      <c r="F93" s="133" t="s">
        <v>415</v>
      </c>
      <c r="L93" s="24"/>
      <c r="M93" s="135"/>
      <c r="N93" s="136"/>
      <c r="O93" s="136"/>
      <c r="P93" s="136"/>
      <c r="Q93" s="136"/>
      <c r="R93" s="136"/>
      <c r="S93" s="136"/>
      <c r="T93" s="137"/>
      <c r="AT93" s="13" t="s">
        <v>146</v>
      </c>
      <c r="AU93" s="13" t="s">
        <v>78</v>
      </c>
    </row>
    <row r="94" spans="2:12" s="1" customFormat="1" ht="6.95" customHeight="1">
      <c r="B94" s="34"/>
      <c r="C94" s="35"/>
      <c r="D94" s="35"/>
      <c r="E94" s="35"/>
      <c r="F94" s="35"/>
      <c r="G94" s="35"/>
      <c r="H94" s="35"/>
      <c r="I94" s="35"/>
      <c r="J94" s="35"/>
      <c r="K94" s="35"/>
      <c r="L94" s="24"/>
    </row>
  </sheetData>
  <autoFilter ref="C86:K93"/>
  <mergeCells count="12">
    <mergeCell ref="E79:H79"/>
    <mergeCell ref="L2:V2"/>
    <mergeCell ref="E50:H50"/>
    <mergeCell ref="E52:H52"/>
    <mergeCell ref="E54:H54"/>
    <mergeCell ref="E75:H75"/>
    <mergeCell ref="E77:H77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94"/>
  <sheetViews>
    <sheetView showGridLines="0" tabSelected="1" workbookViewId="0" topLeftCell="A40">
      <selection activeCell="I90" sqref="I90"/>
    </sheetView>
  </sheetViews>
  <sheetFormatPr defaultColWidth="9.140625" defaultRowHeight="12"/>
  <cols>
    <col min="1" max="1" width="7.140625" style="0" customWidth="1"/>
    <col min="2" max="2" width="1.421875" style="0" customWidth="1"/>
    <col min="3" max="3" width="3.421875" style="0" customWidth="1"/>
    <col min="4" max="4" width="3.7109375" style="0" customWidth="1"/>
    <col min="5" max="5" width="14.7109375" style="0" customWidth="1"/>
    <col min="6" max="6" width="86.421875" style="0" customWidth="1"/>
    <col min="7" max="7" width="7.421875" style="0" customWidth="1"/>
    <col min="8" max="8" width="9.421875" style="0" customWidth="1"/>
    <col min="9" max="9" width="12.140625" style="0" customWidth="1"/>
    <col min="10" max="10" width="20.140625" style="0" customWidth="1"/>
    <col min="11" max="11" width="13.28125" style="0" hidden="1" customWidth="1"/>
    <col min="12" max="12" width="8.00390625" style="0" customWidth="1"/>
    <col min="13" max="13" width="9.28125" style="0" hidden="1" customWidth="1"/>
    <col min="14" max="14" width="9.140625" style="0" hidden="1" customWidth="1"/>
    <col min="15" max="20" width="12.140625" style="0" hidden="1" customWidth="1"/>
    <col min="21" max="21" width="14.00390625" style="0" hidden="1" customWidth="1"/>
    <col min="22" max="22" width="10.421875" style="0" customWidth="1"/>
    <col min="23" max="23" width="14.00390625" style="0" customWidth="1"/>
    <col min="24" max="24" width="10.421875" style="0" customWidth="1"/>
    <col min="25" max="25" width="12.8515625" style="0" customWidth="1"/>
    <col min="26" max="26" width="9.421875" style="0" customWidth="1"/>
    <col min="27" max="27" width="12.8515625" style="0" customWidth="1"/>
    <col min="28" max="28" width="14.00390625" style="0" customWidth="1"/>
    <col min="29" max="29" width="9.421875" style="0" customWidth="1"/>
    <col min="30" max="30" width="12.8515625" style="0" customWidth="1"/>
    <col min="31" max="31" width="14.00390625" style="0" customWidth="1"/>
    <col min="44" max="65" width="9.140625" style="0" hidden="1" customWidth="1"/>
  </cols>
  <sheetData>
    <row r="1" ht="12">
      <c r="A1" s="85"/>
    </row>
    <row r="2" spans="12:46" ht="36.95" customHeight="1">
      <c r="L2" s="153" t="s">
        <v>5</v>
      </c>
      <c r="M2" s="151"/>
      <c r="N2" s="151"/>
      <c r="O2" s="151"/>
      <c r="P2" s="151"/>
      <c r="Q2" s="151"/>
      <c r="R2" s="151"/>
      <c r="S2" s="151"/>
      <c r="T2" s="151"/>
      <c r="U2" s="151"/>
      <c r="V2" s="151"/>
      <c r="AT2" s="13" t="s">
        <v>116</v>
      </c>
    </row>
    <row r="3" spans="2:4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78</v>
      </c>
    </row>
    <row r="4" spans="2:46" ht="24.95" customHeight="1">
      <c r="B4" s="16"/>
      <c r="D4" s="17" t="s">
        <v>123</v>
      </c>
      <c r="L4" s="16"/>
      <c r="M4" s="18" t="s">
        <v>10</v>
      </c>
      <c r="AT4" s="13" t="s">
        <v>3</v>
      </c>
    </row>
    <row r="5" spans="2:12" ht="6.95" customHeight="1">
      <c r="B5" s="16"/>
      <c r="L5" s="16"/>
    </row>
    <row r="6" spans="2:12" ht="12" customHeight="1">
      <c r="B6" s="16"/>
      <c r="D6" s="21" t="s">
        <v>14</v>
      </c>
      <c r="L6" s="16"/>
    </row>
    <row r="7" spans="2:12" ht="14.45" customHeight="1">
      <c r="B7" s="16"/>
      <c r="E7" s="186" t="str">
        <f>'Rekapitulace stavby'!K6</f>
        <v>Stavební úpravy Jízdárny - 1PP, Tachov - Světce</v>
      </c>
      <c r="F7" s="187"/>
      <c r="G7" s="187"/>
      <c r="H7" s="187"/>
      <c r="L7" s="16"/>
    </row>
    <row r="8" spans="2:12" ht="12" customHeight="1">
      <c r="B8" s="16"/>
      <c r="D8" s="21" t="s">
        <v>124</v>
      </c>
      <c r="L8" s="16"/>
    </row>
    <row r="9" spans="2:12" s="1" customFormat="1" ht="14.45" customHeight="1">
      <c r="B9" s="24"/>
      <c r="E9" s="186" t="s">
        <v>242</v>
      </c>
      <c r="F9" s="167"/>
      <c r="G9" s="167"/>
      <c r="H9" s="167"/>
      <c r="L9" s="24"/>
    </row>
    <row r="10" spans="2:12" s="1" customFormat="1" ht="12" customHeight="1">
      <c r="B10" s="24"/>
      <c r="D10" s="21" t="s">
        <v>201</v>
      </c>
      <c r="L10" s="24"/>
    </row>
    <row r="11" spans="2:12" s="1" customFormat="1" ht="36.95" customHeight="1">
      <c r="B11" s="24"/>
      <c r="E11" s="168" t="s">
        <v>216</v>
      </c>
      <c r="F11" s="167"/>
      <c r="G11" s="167"/>
      <c r="H11" s="167"/>
      <c r="L11" s="24"/>
    </row>
    <row r="12" spans="2:12" s="1" customFormat="1" ht="12">
      <c r="B12" s="24"/>
      <c r="L12" s="24"/>
    </row>
    <row r="13" spans="2:12" s="1" customFormat="1" ht="12" customHeight="1">
      <c r="B13" s="24"/>
      <c r="D13" s="21" t="s">
        <v>17</v>
      </c>
      <c r="F13" s="13" t="s">
        <v>1</v>
      </c>
      <c r="I13" s="21" t="s">
        <v>18</v>
      </c>
      <c r="J13" s="13" t="s">
        <v>1</v>
      </c>
      <c r="L13" s="24"/>
    </row>
    <row r="14" spans="2:12" s="1" customFormat="1" ht="12" customHeight="1">
      <c r="B14" s="24"/>
      <c r="D14" s="21" t="s">
        <v>20</v>
      </c>
      <c r="F14" s="13" t="s">
        <v>31</v>
      </c>
      <c r="I14" s="21" t="s">
        <v>22</v>
      </c>
      <c r="J14" s="41" t="str">
        <f>'Rekapitulace stavby'!AN8</f>
        <v>6. 7. 2018</v>
      </c>
      <c r="L14" s="24"/>
    </row>
    <row r="15" spans="2:12" s="1" customFormat="1" ht="10.9" customHeight="1">
      <c r="B15" s="24"/>
      <c r="L15" s="24"/>
    </row>
    <row r="16" spans="2:12" s="1" customFormat="1" ht="12" customHeight="1">
      <c r="B16" s="24"/>
      <c r="D16" s="21" t="s">
        <v>26</v>
      </c>
      <c r="I16" s="21" t="s">
        <v>27</v>
      </c>
      <c r="J16" s="13" t="str">
        <f>IF('Rekapitulace stavby'!AN10="","",'Rekapitulace stavby'!AN10)</f>
        <v/>
      </c>
      <c r="L16" s="24"/>
    </row>
    <row r="17" spans="2:12" s="1" customFormat="1" ht="18" customHeight="1">
      <c r="B17" s="24"/>
      <c r="E17" s="13" t="str">
        <f>IF('Rekapitulace stavby'!E11="","",'Rekapitulace stavby'!E11)</f>
        <v>Město Tachov</v>
      </c>
      <c r="I17" s="21" t="s">
        <v>29</v>
      </c>
      <c r="J17" s="13" t="str">
        <f>IF('Rekapitulace stavby'!AN11="","",'Rekapitulace stavby'!AN11)</f>
        <v/>
      </c>
      <c r="L17" s="24"/>
    </row>
    <row r="18" spans="2:12" s="1" customFormat="1" ht="6.95" customHeight="1">
      <c r="B18" s="24"/>
      <c r="L18" s="24"/>
    </row>
    <row r="19" spans="2:12" s="1" customFormat="1" ht="12" customHeight="1">
      <c r="B19" s="24"/>
      <c r="D19" s="21" t="s">
        <v>30</v>
      </c>
      <c r="I19" s="21" t="s">
        <v>27</v>
      </c>
      <c r="J19" s="13" t="str">
        <f>'Rekapitulace stavby'!AN13</f>
        <v/>
      </c>
      <c r="L19" s="24"/>
    </row>
    <row r="20" spans="2:12" s="1" customFormat="1" ht="18" customHeight="1">
      <c r="B20" s="24"/>
      <c r="E20" s="150" t="str">
        <f>'Rekapitulace stavby'!E14</f>
        <v xml:space="preserve"> </v>
      </c>
      <c r="F20" s="150"/>
      <c r="G20" s="150"/>
      <c r="H20" s="150"/>
      <c r="I20" s="21" t="s">
        <v>29</v>
      </c>
      <c r="J20" s="13" t="str">
        <f>'Rekapitulace stavby'!AN14</f>
        <v/>
      </c>
      <c r="L20" s="24"/>
    </row>
    <row r="21" spans="2:12" s="1" customFormat="1" ht="6.95" customHeight="1">
      <c r="B21" s="24"/>
      <c r="L21" s="24"/>
    </row>
    <row r="22" spans="2:12" s="1" customFormat="1" ht="12" customHeight="1">
      <c r="B22" s="24"/>
      <c r="D22" s="21" t="s">
        <v>32</v>
      </c>
      <c r="I22" s="21" t="s">
        <v>27</v>
      </c>
      <c r="J22" s="13" t="str">
        <f>IF('Rekapitulace stavby'!AN16="","",'Rekapitulace stavby'!AN16)</f>
        <v/>
      </c>
      <c r="L22" s="24"/>
    </row>
    <row r="23" spans="2:12" s="1" customFormat="1" ht="18" customHeight="1">
      <c r="B23" s="24"/>
      <c r="E23" s="13" t="str">
        <f>IF('Rekapitulace stavby'!E17="","",'Rekapitulace stavby'!E17)</f>
        <v>Ateliér Soukup Opl Švehla s.r.o.</v>
      </c>
      <c r="I23" s="21" t="s">
        <v>29</v>
      </c>
      <c r="J23" s="13" t="str">
        <f>IF('Rekapitulace stavby'!AN17="","",'Rekapitulace stavby'!AN17)</f>
        <v/>
      </c>
      <c r="L23" s="24"/>
    </row>
    <row r="24" spans="2:12" s="1" customFormat="1" ht="6.95" customHeight="1">
      <c r="B24" s="24"/>
      <c r="L24" s="24"/>
    </row>
    <row r="25" spans="2:12" s="1" customFormat="1" ht="12" customHeight="1">
      <c r="B25" s="24"/>
      <c r="D25" s="21" t="s">
        <v>35</v>
      </c>
      <c r="I25" s="21" t="s">
        <v>27</v>
      </c>
      <c r="J25" s="13" t="str">
        <f>IF('Rekapitulace stavby'!AN19="","",'Rekapitulace stavby'!AN19)</f>
        <v/>
      </c>
      <c r="L25" s="24"/>
    </row>
    <row r="26" spans="2:12" s="1" customFormat="1" ht="18" customHeight="1">
      <c r="B26" s="24"/>
      <c r="E26" s="13" t="str">
        <f>IF('Rekapitulace stavby'!E20="","",'Rekapitulace stavby'!E20)</f>
        <v>Tomáš Chlumecký</v>
      </c>
      <c r="I26" s="21" t="s">
        <v>29</v>
      </c>
      <c r="J26" s="13" t="str">
        <f>IF('Rekapitulace stavby'!AN20="","",'Rekapitulace stavby'!AN20)</f>
        <v/>
      </c>
      <c r="L26" s="24"/>
    </row>
    <row r="27" spans="2:12" s="1" customFormat="1" ht="6.95" customHeight="1">
      <c r="B27" s="24"/>
      <c r="L27" s="24"/>
    </row>
    <row r="28" spans="2:12" s="1" customFormat="1" ht="12" customHeight="1">
      <c r="B28" s="24"/>
      <c r="D28" s="21" t="s">
        <v>37</v>
      </c>
      <c r="L28" s="24"/>
    </row>
    <row r="29" spans="2:12" s="7" customFormat="1" ht="14.45" customHeight="1">
      <c r="B29" s="86"/>
      <c r="E29" s="154" t="s">
        <v>1</v>
      </c>
      <c r="F29" s="154"/>
      <c r="G29" s="154"/>
      <c r="H29" s="154"/>
      <c r="L29" s="86"/>
    </row>
    <row r="30" spans="2:12" s="1" customFormat="1" ht="6.95" customHeight="1">
      <c r="B30" s="24"/>
      <c r="L30" s="24"/>
    </row>
    <row r="31" spans="2:12" s="1" customFormat="1" ht="6.95" customHeight="1">
      <c r="B31" s="24"/>
      <c r="D31" s="42"/>
      <c r="E31" s="42"/>
      <c r="F31" s="42"/>
      <c r="G31" s="42"/>
      <c r="H31" s="42"/>
      <c r="I31" s="42"/>
      <c r="J31" s="42"/>
      <c r="K31" s="42"/>
      <c r="L31" s="24"/>
    </row>
    <row r="32" spans="2:12" s="1" customFormat="1" ht="25.35" customHeight="1">
      <c r="B32" s="24"/>
      <c r="D32" s="87" t="s">
        <v>39</v>
      </c>
      <c r="J32" s="56">
        <f>ROUND(J87,2)</f>
        <v>0</v>
      </c>
      <c r="L32" s="24"/>
    </row>
    <row r="33" spans="2:12" s="1" customFormat="1" ht="6.95" customHeight="1">
      <c r="B33" s="24"/>
      <c r="D33" s="42"/>
      <c r="E33" s="42"/>
      <c r="F33" s="42"/>
      <c r="G33" s="42"/>
      <c r="H33" s="42"/>
      <c r="I33" s="42"/>
      <c r="J33" s="42"/>
      <c r="K33" s="42"/>
      <c r="L33" s="24"/>
    </row>
    <row r="34" spans="2:12" s="1" customFormat="1" ht="14.45" customHeight="1">
      <c r="B34" s="24"/>
      <c r="F34" s="27" t="s">
        <v>41</v>
      </c>
      <c r="I34" s="27" t="s">
        <v>40</v>
      </c>
      <c r="J34" s="27" t="s">
        <v>42</v>
      </c>
      <c r="L34" s="24"/>
    </row>
    <row r="35" spans="2:12" s="1" customFormat="1" ht="14.45" customHeight="1">
      <c r="B35" s="24"/>
      <c r="D35" s="21" t="s">
        <v>43</v>
      </c>
      <c r="E35" s="21" t="s">
        <v>44</v>
      </c>
      <c r="F35" s="88">
        <f>ROUND((SUM(BE87:BE93)),2)</f>
        <v>0</v>
      </c>
      <c r="I35" s="29">
        <v>0.21</v>
      </c>
      <c r="J35" s="88">
        <f>ROUND(((SUM(BE87:BE93))*I35),2)</f>
        <v>0</v>
      </c>
      <c r="L35" s="24"/>
    </row>
    <row r="36" spans="2:12" s="1" customFormat="1" ht="14.45" customHeight="1">
      <c r="B36" s="24"/>
      <c r="E36" s="21" t="s">
        <v>45</v>
      </c>
      <c r="F36" s="88">
        <f>ROUND((SUM(BF87:BF93)),2)</f>
        <v>0</v>
      </c>
      <c r="I36" s="29">
        <v>0.15</v>
      </c>
      <c r="J36" s="88">
        <f>ROUND(((SUM(BF87:BF93))*I36),2)</f>
        <v>0</v>
      </c>
      <c r="L36" s="24"/>
    </row>
    <row r="37" spans="2:12" s="1" customFormat="1" ht="14.45" customHeight="1" hidden="1">
      <c r="B37" s="24"/>
      <c r="E37" s="21" t="s">
        <v>46</v>
      </c>
      <c r="F37" s="88">
        <f>ROUND((SUM(BG87:BG93)),2)</f>
        <v>0</v>
      </c>
      <c r="I37" s="29">
        <v>0.21</v>
      </c>
      <c r="J37" s="88">
        <f>0</f>
        <v>0</v>
      </c>
      <c r="L37" s="24"/>
    </row>
    <row r="38" spans="2:12" s="1" customFormat="1" ht="14.45" customHeight="1" hidden="1">
      <c r="B38" s="24"/>
      <c r="E38" s="21" t="s">
        <v>47</v>
      </c>
      <c r="F38" s="88">
        <f>ROUND((SUM(BH87:BH93)),2)</f>
        <v>0</v>
      </c>
      <c r="I38" s="29">
        <v>0.15</v>
      </c>
      <c r="J38" s="88">
        <f>0</f>
        <v>0</v>
      </c>
      <c r="L38" s="24"/>
    </row>
    <row r="39" spans="2:12" s="1" customFormat="1" ht="14.45" customHeight="1" hidden="1">
      <c r="B39" s="24"/>
      <c r="E39" s="21" t="s">
        <v>48</v>
      </c>
      <c r="F39" s="88">
        <f>ROUND((SUM(BI87:BI93)),2)</f>
        <v>0</v>
      </c>
      <c r="I39" s="29">
        <v>0</v>
      </c>
      <c r="J39" s="88">
        <f>0</f>
        <v>0</v>
      </c>
      <c r="L39" s="24"/>
    </row>
    <row r="40" spans="2:12" s="1" customFormat="1" ht="6.95" customHeight="1">
      <c r="B40" s="24"/>
      <c r="L40" s="24"/>
    </row>
    <row r="41" spans="2:12" s="1" customFormat="1" ht="25.35" customHeight="1">
      <c r="B41" s="24"/>
      <c r="C41" s="89"/>
      <c r="D41" s="90" t="s">
        <v>49</v>
      </c>
      <c r="E41" s="47"/>
      <c r="F41" s="47"/>
      <c r="G41" s="91" t="s">
        <v>50</v>
      </c>
      <c r="H41" s="92" t="s">
        <v>51</v>
      </c>
      <c r="I41" s="47"/>
      <c r="J41" s="93">
        <f>SUM(J32:J39)</f>
        <v>0</v>
      </c>
      <c r="K41" s="94"/>
      <c r="L41" s="24"/>
    </row>
    <row r="42" spans="2:12" s="1" customFormat="1" ht="14.45" customHeight="1">
      <c r="B42" s="34"/>
      <c r="C42" s="35"/>
      <c r="D42" s="35"/>
      <c r="E42" s="35"/>
      <c r="F42" s="35"/>
      <c r="G42" s="35"/>
      <c r="H42" s="35"/>
      <c r="I42" s="35"/>
      <c r="J42" s="35"/>
      <c r="K42" s="35"/>
      <c r="L42" s="24"/>
    </row>
    <row r="46" spans="2:12" s="1" customFormat="1" ht="6.95" customHeight="1"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24"/>
    </row>
    <row r="47" spans="2:12" s="1" customFormat="1" ht="24.95" customHeight="1">
      <c r="B47" s="24"/>
      <c r="C47" s="17" t="s">
        <v>125</v>
      </c>
      <c r="L47" s="24"/>
    </row>
    <row r="48" spans="2:12" s="1" customFormat="1" ht="6.95" customHeight="1">
      <c r="B48" s="24"/>
      <c r="L48" s="24"/>
    </row>
    <row r="49" spans="2:12" s="1" customFormat="1" ht="12" customHeight="1">
      <c r="B49" s="24"/>
      <c r="C49" s="21" t="s">
        <v>14</v>
      </c>
      <c r="L49" s="24"/>
    </row>
    <row r="50" spans="2:12" s="1" customFormat="1" ht="14.45" customHeight="1">
      <c r="B50" s="24"/>
      <c r="E50" s="186" t="str">
        <f>E7</f>
        <v>Stavební úpravy Jízdárny - 1PP, Tachov - Světce</v>
      </c>
      <c r="F50" s="187"/>
      <c r="G50" s="187"/>
      <c r="H50" s="187"/>
      <c r="L50" s="24"/>
    </row>
    <row r="51" spans="2:12" ht="12" customHeight="1">
      <c r="B51" s="16"/>
      <c r="C51" s="21" t="s">
        <v>124</v>
      </c>
      <c r="L51" s="16"/>
    </row>
    <row r="52" spans="2:12" s="1" customFormat="1" ht="14.45" customHeight="1">
      <c r="B52" s="24"/>
      <c r="E52" s="186" t="s">
        <v>242</v>
      </c>
      <c r="F52" s="167"/>
      <c r="G52" s="167"/>
      <c r="H52" s="167"/>
      <c r="L52" s="24"/>
    </row>
    <row r="53" spans="2:12" s="1" customFormat="1" ht="12" customHeight="1">
      <c r="B53" s="24"/>
      <c r="C53" s="21" t="s">
        <v>201</v>
      </c>
      <c r="L53" s="24"/>
    </row>
    <row r="54" spans="2:12" s="1" customFormat="1" ht="14.45" customHeight="1">
      <c r="B54" s="24"/>
      <c r="E54" s="168" t="str">
        <f>E11</f>
        <v>M - Audiovizuální a multimediální prvky</v>
      </c>
      <c r="F54" s="167"/>
      <c r="G54" s="167"/>
      <c r="H54" s="167"/>
      <c r="L54" s="24"/>
    </row>
    <row r="55" spans="2:12" s="1" customFormat="1" ht="6.95" customHeight="1">
      <c r="B55" s="24"/>
      <c r="L55" s="24"/>
    </row>
    <row r="56" spans="2:12" s="1" customFormat="1" ht="12" customHeight="1">
      <c r="B56" s="24"/>
      <c r="C56" s="21" t="s">
        <v>20</v>
      </c>
      <c r="F56" s="13" t="str">
        <f>F14</f>
        <v xml:space="preserve"> </v>
      </c>
      <c r="I56" s="21" t="s">
        <v>22</v>
      </c>
      <c r="J56" s="41" t="str">
        <f>IF(J14="","",J14)</f>
        <v>6. 7. 2018</v>
      </c>
      <c r="L56" s="24"/>
    </row>
    <row r="57" spans="2:12" s="1" customFormat="1" ht="6.95" customHeight="1">
      <c r="B57" s="24"/>
      <c r="L57" s="24"/>
    </row>
    <row r="58" spans="2:12" s="1" customFormat="1" ht="22.9" customHeight="1">
      <c r="B58" s="24"/>
      <c r="C58" s="21" t="s">
        <v>26</v>
      </c>
      <c r="F58" s="13" t="str">
        <f>E17</f>
        <v>Město Tachov</v>
      </c>
      <c r="I58" s="21" t="s">
        <v>32</v>
      </c>
      <c r="J58" s="22" t="str">
        <f>E23</f>
        <v>Ateliér Soukup Opl Švehla s.r.o.</v>
      </c>
      <c r="L58" s="24"/>
    </row>
    <row r="59" spans="2:12" s="1" customFormat="1" ht="12.6" customHeight="1">
      <c r="B59" s="24"/>
      <c r="C59" s="21" t="s">
        <v>30</v>
      </c>
      <c r="F59" s="13" t="str">
        <f>IF(E20="","",E20)</f>
        <v xml:space="preserve"> </v>
      </c>
      <c r="I59" s="21" t="s">
        <v>35</v>
      </c>
      <c r="J59" s="22" t="str">
        <f>E26</f>
        <v>Tomáš Chlumecký</v>
      </c>
      <c r="L59" s="24"/>
    </row>
    <row r="60" spans="2:12" s="1" customFormat="1" ht="10.35" customHeight="1">
      <c r="B60" s="24"/>
      <c r="L60" s="24"/>
    </row>
    <row r="61" spans="2:12" s="1" customFormat="1" ht="29.25" customHeight="1">
      <c r="B61" s="24"/>
      <c r="C61" s="95" t="s">
        <v>126</v>
      </c>
      <c r="D61" s="89"/>
      <c r="E61" s="89"/>
      <c r="F61" s="89"/>
      <c r="G61" s="89"/>
      <c r="H61" s="89"/>
      <c r="I61" s="89"/>
      <c r="J61" s="96" t="s">
        <v>127</v>
      </c>
      <c r="K61" s="89"/>
      <c r="L61" s="24"/>
    </row>
    <row r="62" spans="2:12" s="1" customFormat="1" ht="10.35" customHeight="1">
      <c r="B62" s="24"/>
      <c r="L62" s="24"/>
    </row>
    <row r="63" spans="2:47" s="1" customFormat="1" ht="22.9" customHeight="1">
      <c r="B63" s="24"/>
      <c r="C63" s="97" t="s">
        <v>128</v>
      </c>
      <c r="J63" s="56">
        <f>J87</f>
        <v>0</v>
      </c>
      <c r="L63" s="24"/>
      <c r="AU63" s="13" t="s">
        <v>129</v>
      </c>
    </row>
    <row r="64" spans="2:12" s="8" customFormat="1" ht="24.95" customHeight="1">
      <c r="B64" s="98"/>
      <c r="D64" s="99" t="s">
        <v>149</v>
      </c>
      <c r="E64" s="100"/>
      <c r="F64" s="100"/>
      <c r="G64" s="100"/>
      <c r="H64" s="100"/>
      <c r="I64" s="100"/>
      <c r="J64" s="101">
        <f>J88</f>
        <v>0</v>
      </c>
      <c r="L64" s="98"/>
    </row>
    <row r="65" spans="2:12" s="11" customFormat="1" ht="19.9" customHeight="1">
      <c r="B65" s="138"/>
      <c r="D65" s="139" t="s">
        <v>150</v>
      </c>
      <c r="E65" s="140"/>
      <c r="F65" s="140"/>
      <c r="G65" s="140"/>
      <c r="H65" s="140"/>
      <c r="I65" s="140"/>
      <c r="J65" s="141">
        <f>J89</f>
        <v>0</v>
      </c>
      <c r="L65" s="138"/>
    </row>
    <row r="66" spans="2:12" s="1" customFormat="1" ht="21.75" customHeight="1">
      <c r="B66" s="24"/>
      <c r="L66" s="24"/>
    </row>
    <row r="67" spans="2:12" s="1" customFormat="1" ht="6.95" customHeight="1">
      <c r="B67" s="34"/>
      <c r="C67" s="35"/>
      <c r="D67" s="35"/>
      <c r="E67" s="35"/>
      <c r="F67" s="35"/>
      <c r="G67" s="35"/>
      <c r="H67" s="35"/>
      <c r="I67" s="35"/>
      <c r="J67" s="35"/>
      <c r="K67" s="35"/>
      <c r="L67" s="24"/>
    </row>
    <row r="71" spans="2:12" s="1" customFormat="1" ht="6.95" customHeight="1">
      <c r="B71" s="36"/>
      <c r="C71" s="37"/>
      <c r="D71" s="37"/>
      <c r="E71" s="37"/>
      <c r="F71" s="37"/>
      <c r="G71" s="37"/>
      <c r="H71" s="37"/>
      <c r="I71" s="37"/>
      <c r="J71" s="37"/>
      <c r="K71" s="37"/>
      <c r="L71" s="24"/>
    </row>
    <row r="72" spans="2:12" s="1" customFormat="1" ht="24.95" customHeight="1">
      <c r="B72" s="24"/>
      <c r="C72" s="17" t="s">
        <v>130</v>
      </c>
      <c r="L72" s="24"/>
    </row>
    <row r="73" spans="2:12" s="1" customFormat="1" ht="6.95" customHeight="1">
      <c r="B73" s="24"/>
      <c r="L73" s="24"/>
    </row>
    <row r="74" spans="2:12" s="1" customFormat="1" ht="12" customHeight="1">
      <c r="B74" s="24"/>
      <c r="C74" s="21" t="s">
        <v>14</v>
      </c>
      <c r="L74" s="24"/>
    </row>
    <row r="75" spans="2:12" s="1" customFormat="1" ht="14.45" customHeight="1">
      <c r="B75" s="24"/>
      <c r="E75" s="186" t="str">
        <f>E7</f>
        <v>Stavební úpravy Jízdárny - 1PP, Tachov - Světce</v>
      </c>
      <c r="F75" s="187"/>
      <c r="G75" s="187"/>
      <c r="H75" s="187"/>
      <c r="L75" s="24"/>
    </row>
    <row r="76" spans="2:12" ht="12" customHeight="1">
      <c r="B76" s="16"/>
      <c r="C76" s="21" t="s">
        <v>124</v>
      </c>
      <c r="L76" s="16"/>
    </row>
    <row r="77" spans="2:12" s="1" customFormat="1" ht="14.45" customHeight="1">
      <c r="B77" s="24"/>
      <c r="E77" s="186" t="s">
        <v>242</v>
      </c>
      <c r="F77" s="167"/>
      <c r="G77" s="167"/>
      <c r="H77" s="167"/>
      <c r="L77" s="24"/>
    </row>
    <row r="78" spans="2:12" s="1" customFormat="1" ht="12" customHeight="1">
      <c r="B78" s="24"/>
      <c r="C78" s="21" t="s">
        <v>201</v>
      </c>
      <c r="L78" s="24"/>
    </row>
    <row r="79" spans="2:12" s="1" customFormat="1" ht="14.45" customHeight="1">
      <c r="B79" s="24"/>
      <c r="E79" s="168" t="str">
        <f>E11</f>
        <v>M - Audiovizuální a multimediální prvky</v>
      </c>
      <c r="F79" s="167"/>
      <c r="G79" s="167"/>
      <c r="H79" s="167"/>
      <c r="L79" s="24"/>
    </row>
    <row r="80" spans="2:12" s="1" customFormat="1" ht="6.95" customHeight="1">
      <c r="B80" s="24"/>
      <c r="L80" s="24"/>
    </row>
    <row r="81" spans="2:12" s="1" customFormat="1" ht="12" customHeight="1">
      <c r="B81" s="24"/>
      <c r="C81" s="21" t="s">
        <v>20</v>
      </c>
      <c r="F81" s="13" t="str">
        <f>F14</f>
        <v xml:space="preserve"> </v>
      </c>
      <c r="I81" s="21" t="s">
        <v>22</v>
      </c>
      <c r="J81" s="41" t="str">
        <f>IF(J14="","",J14)</f>
        <v>6. 7. 2018</v>
      </c>
      <c r="L81" s="24"/>
    </row>
    <row r="82" spans="2:12" s="1" customFormat="1" ht="6.95" customHeight="1">
      <c r="B82" s="24"/>
      <c r="L82" s="24"/>
    </row>
    <row r="83" spans="2:12" s="1" customFormat="1" ht="22.9" customHeight="1">
      <c r="B83" s="24"/>
      <c r="C83" s="21" t="s">
        <v>26</v>
      </c>
      <c r="F83" s="13" t="str">
        <f>E17</f>
        <v>Město Tachov</v>
      </c>
      <c r="I83" s="21" t="s">
        <v>32</v>
      </c>
      <c r="J83" s="22" t="str">
        <f>E23</f>
        <v>Ateliér Soukup Opl Švehla s.r.o.</v>
      </c>
      <c r="L83" s="24"/>
    </row>
    <row r="84" spans="2:12" s="1" customFormat="1" ht="12.6" customHeight="1">
      <c r="B84" s="24"/>
      <c r="C84" s="21" t="s">
        <v>30</v>
      </c>
      <c r="F84" s="13" t="str">
        <f>IF(E20="","",E20)</f>
        <v xml:space="preserve"> </v>
      </c>
      <c r="I84" s="21" t="s">
        <v>35</v>
      </c>
      <c r="J84" s="22" t="str">
        <f>E26</f>
        <v>Tomáš Chlumecký</v>
      </c>
      <c r="L84" s="24"/>
    </row>
    <row r="85" spans="2:12" s="1" customFormat="1" ht="10.35" customHeight="1">
      <c r="B85" s="24"/>
      <c r="L85" s="24"/>
    </row>
    <row r="86" spans="2:20" s="9" customFormat="1" ht="29.25" customHeight="1">
      <c r="B86" s="102"/>
      <c r="C86" s="103" t="s">
        <v>131</v>
      </c>
      <c r="D86" s="104" t="s">
        <v>58</v>
      </c>
      <c r="E86" s="104" t="s">
        <v>54</v>
      </c>
      <c r="F86" s="104" t="s">
        <v>55</v>
      </c>
      <c r="G86" s="104" t="s">
        <v>132</v>
      </c>
      <c r="H86" s="104" t="s">
        <v>133</v>
      </c>
      <c r="I86" s="104" t="s">
        <v>134</v>
      </c>
      <c r="J86" s="105" t="s">
        <v>127</v>
      </c>
      <c r="K86" s="106" t="s">
        <v>135</v>
      </c>
      <c r="L86" s="102"/>
      <c r="M86" s="49" t="s">
        <v>1</v>
      </c>
      <c r="N86" s="50" t="s">
        <v>43</v>
      </c>
      <c r="O86" s="50" t="s">
        <v>136</v>
      </c>
      <c r="P86" s="50" t="s">
        <v>137</v>
      </c>
      <c r="Q86" s="50" t="s">
        <v>138</v>
      </c>
      <c r="R86" s="50" t="s">
        <v>139</v>
      </c>
      <c r="S86" s="50" t="s">
        <v>140</v>
      </c>
      <c r="T86" s="51" t="s">
        <v>141</v>
      </c>
    </row>
    <row r="87" spans="2:63" s="1" customFormat="1" ht="22.9" customHeight="1">
      <c r="B87" s="24"/>
      <c r="C87" s="54" t="s">
        <v>142</v>
      </c>
      <c r="J87" s="107">
        <f>BK87</f>
        <v>0</v>
      </c>
      <c r="L87" s="24"/>
      <c r="M87" s="52"/>
      <c r="N87" s="42"/>
      <c r="O87" s="42"/>
      <c r="P87" s="108">
        <f>P88</f>
        <v>0</v>
      </c>
      <c r="Q87" s="42"/>
      <c r="R87" s="108">
        <f>R88</f>
        <v>0</v>
      </c>
      <c r="S87" s="42"/>
      <c r="T87" s="109">
        <f>T88</f>
        <v>0</v>
      </c>
      <c r="AT87" s="13" t="s">
        <v>72</v>
      </c>
      <c r="AU87" s="13" t="s">
        <v>129</v>
      </c>
      <c r="BK87" s="110">
        <f>BK88</f>
        <v>0</v>
      </c>
    </row>
    <row r="88" spans="2:63" s="10" customFormat="1" ht="25.9" customHeight="1">
      <c r="B88" s="111"/>
      <c r="D88" s="112" t="s">
        <v>72</v>
      </c>
      <c r="E88" s="113" t="s">
        <v>152</v>
      </c>
      <c r="F88" s="113" t="s">
        <v>153</v>
      </c>
      <c r="J88" s="114">
        <f>BK88</f>
        <v>0</v>
      </c>
      <c r="L88" s="111"/>
      <c r="M88" s="115"/>
      <c r="N88" s="116"/>
      <c r="O88" s="116"/>
      <c r="P88" s="117">
        <f>P89</f>
        <v>0</v>
      </c>
      <c r="Q88" s="116"/>
      <c r="R88" s="117">
        <f>R89</f>
        <v>0</v>
      </c>
      <c r="S88" s="116"/>
      <c r="T88" s="118">
        <f>T89</f>
        <v>0</v>
      </c>
      <c r="AR88" s="112" t="s">
        <v>78</v>
      </c>
      <c r="AT88" s="119" t="s">
        <v>72</v>
      </c>
      <c r="AU88" s="119" t="s">
        <v>73</v>
      </c>
      <c r="AY88" s="112" t="s">
        <v>144</v>
      </c>
      <c r="BK88" s="120">
        <f>BK89</f>
        <v>0</v>
      </c>
    </row>
    <row r="89" spans="2:63" s="10" customFormat="1" ht="22.9" customHeight="1">
      <c r="B89" s="111"/>
      <c r="D89" s="112" t="s">
        <v>72</v>
      </c>
      <c r="E89" s="142" t="s">
        <v>157</v>
      </c>
      <c r="F89" s="142" t="s">
        <v>158</v>
      </c>
      <c r="J89" s="143">
        <f>BK89</f>
        <v>0</v>
      </c>
      <c r="L89" s="111"/>
      <c r="M89" s="115"/>
      <c r="N89" s="116"/>
      <c r="O89" s="116"/>
      <c r="P89" s="117">
        <f>SUM(P90:P93)</f>
        <v>0</v>
      </c>
      <c r="Q89" s="116"/>
      <c r="R89" s="117">
        <f>SUM(R90:R93)</f>
        <v>0</v>
      </c>
      <c r="S89" s="116"/>
      <c r="T89" s="118">
        <f>SUM(T90:T93)</f>
        <v>0</v>
      </c>
      <c r="AR89" s="112" t="s">
        <v>78</v>
      </c>
      <c r="AT89" s="119" t="s">
        <v>72</v>
      </c>
      <c r="AU89" s="119" t="s">
        <v>19</v>
      </c>
      <c r="AY89" s="112" t="s">
        <v>144</v>
      </c>
      <c r="BK89" s="120">
        <f>SUM(BK90:BK93)</f>
        <v>0</v>
      </c>
    </row>
    <row r="90" spans="2:65" s="1" customFormat="1" ht="30.6" customHeight="1">
      <c r="B90" s="121"/>
      <c r="C90" s="122" t="s">
        <v>175</v>
      </c>
      <c r="D90" s="122" t="s">
        <v>113</v>
      </c>
      <c r="E90" s="123" t="s">
        <v>417</v>
      </c>
      <c r="F90" s="124" t="s">
        <v>418</v>
      </c>
      <c r="G90" s="125" t="s">
        <v>155</v>
      </c>
      <c r="H90" s="126">
        <v>1</v>
      </c>
      <c r="I90" s="127"/>
      <c r="J90" s="127">
        <f>ROUND(I90*H90,2)</f>
        <v>0</v>
      </c>
      <c r="K90" s="124" t="s">
        <v>1</v>
      </c>
      <c r="L90" s="24"/>
      <c r="M90" s="44" t="s">
        <v>1</v>
      </c>
      <c r="N90" s="128" t="s">
        <v>44</v>
      </c>
      <c r="O90" s="129">
        <v>0</v>
      </c>
      <c r="P90" s="129">
        <f>O90*H90</f>
        <v>0</v>
      </c>
      <c r="Q90" s="129">
        <v>0</v>
      </c>
      <c r="R90" s="129">
        <f>Q90*H90</f>
        <v>0</v>
      </c>
      <c r="S90" s="129">
        <v>0</v>
      </c>
      <c r="T90" s="130">
        <f>S90*H90</f>
        <v>0</v>
      </c>
      <c r="AR90" s="13" t="s">
        <v>154</v>
      </c>
      <c r="AT90" s="13" t="s">
        <v>113</v>
      </c>
      <c r="AU90" s="13" t="s">
        <v>78</v>
      </c>
      <c r="AY90" s="13" t="s">
        <v>144</v>
      </c>
      <c r="BE90" s="131">
        <f>IF(N90="základní",J90,0)</f>
        <v>0</v>
      </c>
      <c r="BF90" s="131">
        <f>IF(N90="snížená",J90,0)</f>
        <v>0</v>
      </c>
      <c r="BG90" s="131">
        <f>IF(N90="zákl. přenesená",J90,0)</f>
        <v>0</v>
      </c>
      <c r="BH90" s="131">
        <f>IF(N90="sníž. přenesená",J90,0)</f>
        <v>0</v>
      </c>
      <c r="BI90" s="131">
        <f>IF(N90="nulová",J90,0)</f>
        <v>0</v>
      </c>
      <c r="BJ90" s="13" t="s">
        <v>19</v>
      </c>
      <c r="BK90" s="131">
        <f>ROUND(I90*H90,2)</f>
        <v>0</v>
      </c>
      <c r="BL90" s="13" t="s">
        <v>154</v>
      </c>
      <c r="BM90" s="13" t="s">
        <v>419</v>
      </c>
    </row>
    <row r="91" spans="2:47" s="1" customFormat="1" ht="29.25">
      <c r="B91" s="24"/>
      <c r="D91" s="132" t="s">
        <v>146</v>
      </c>
      <c r="F91" s="133" t="s">
        <v>420</v>
      </c>
      <c r="L91" s="24"/>
      <c r="M91" s="134"/>
      <c r="N91" s="45"/>
      <c r="O91" s="45"/>
      <c r="P91" s="45"/>
      <c r="Q91" s="45"/>
      <c r="R91" s="45"/>
      <c r="S91" s="45"/>
      <c r="T91" s="46"/>
      <c r="AT91" s="13" t="s">
        <v>146</v>
      </c>
      <c r="AU91" s="13" t="s">
        <v>78</v>
      </c>
    </row>
    <row r="92" spans="2:65" s="1" customFormat="1" ht="14.45" customHeight="1">
      <c r="B92" s="121"/>
      <c r="C92" s="122" t="s">
        <v>176</v>
      </c>
      <c r="D92" s="122" t="s">
        <v>113</v>
      </c>
      <c r="E92" s="123" t="s">
        <v>421</v>
      </c>
      <c r="F92" s="124" t="s">
        <v>422</v>
      </c>
      <c r="G92" s="125" t="s">
        <v>155</v>
      </c>
      <c r="H92" s="126">
        <v>1</v>
      </c>
      <c r="I92" s="127"/>
      <c r="J92" s="127">
        <f>ROUND(I92*H92,2)</f>
        <v>0</v>
      </c>
      <c r="K92" s="124" t="s">
        <v>1</v>
      </c>
      <c r="L92" s="24"/>
      <c r="M92" s="44" t="s">
        <v>1</v>
      </c>
      <c r="N92" s="128" t="s">
        <v>44</v>
      </c>
      <c r="O92" s="129">
        <v>0</v>
      </c>
      <c r="P92" s="129">
        <f>O92*H92</f>
        <v>0</v>
      </c>
      <c r="Q92" s="129">
        <v>0</v>
      </c>
      <c r="R92" s="129">
        <f>Q92*H92</f>
        <v>0</v>
      </c>
      <c r="S92" s="129">
        <v>0</v>
      </c>
      <c r="T92" s="130">
        <f>S92*H92</f>
        <v>0</v>
      </c>
      <c r="AR92" s="13" t="s">
        <v>154</v>
      </c>
      <c r="AT92" s="13" t="s">
        <v>113</v>
      </c>
      <c r="AU92" s="13" t="s">
        <v>78</v>
      </c>
      <c r="AY92" s="13" t="s">
        <v>144</v>
      </c>
      <c r="BE92" s="131">
        <f>IF(N92="základní",J92,0)</f>
        <v>0</v>
      </c>
      <c r="BF92" s="131">
        <f>IF(N92="snížená",J92,0)</f>
        <v>0</v>
      </c>
      <c r="BG92" s="131">
        <f>IF(N92="zákl. přenesená",J92,0)</f>
        <v>0</v>
      </c>
      <c r="BH92" s="131">
        <f>IF(N92="sníž. přenesená",J92,0)</f>
        <v>0</v>
      </c>
      <c r="BI92" s="131">
        <f>IF(N92="nulová",J92,0)</f>
        <v>0</v>
      </c>
      <c r="BJ92" s="13" t="s">
        <v>19</v>
      </c>
      <c r="BK92" s="131">
        <f>ROUND(I92*H92,2)</f>
        <v>0</v>
      </c>
      <c r="BL92" s="13" t="s">
        <v>154</v>
      </c>
      <c r="BM92" s="13" t="s">
        <v>423</v>
      </c>
    </row>
    <row r="93" spans="2:47" s="1" customFormat="1" ht="29.25">
      <c r="B93" s="24"/>
      <c r="D93" s="132" t="s">
        <v>146</v>
      </c>
      <c r="F93" s="133" t="s">
        <v>424</v>
      </c>
      <c r="L93" s="24"/>
      <c r="M93" s="135"/>
      <c r="N93" s="136"/>
      <c r="O93" s="136"/>
      <c r="P93" s="136"/>
      <c r="Q93" s="136"/>
      <c r="R93" s="136"/>
      <c r="S93" s="136"/>
      <c r="T93" s="137"/>
      <c r="AT93" s="13" t="s">
        <v>146</v>
      </c>
      <c r="AU93" s="13" t="s">
        <v>78</v>
      </c>
    </row>
    <row r="94" spans="2:12" s="1" customFormat="1" ht="6.95" customHeight="1">
      <c r="B94" s="34"/>
      <c r="C94" s="35"/>
      <c r="D94" s="35"/>
      <c r="E94" s="35"/>
      <c r="F94" s="35"/>
      <c r="G94" s="35"/>
      <c r="H94" s="35"/>
      <c r="I94" s="35"/>
      <c r="J94" s="35"/>
      <c r="K94" s="35"/>
      <c r="L94" s="24"/>
    </row>
  </sheetData>
  <autoFilter ref="C86:K93"/>
  <mergeCells count="12">
    <mergeCell ref="E79:H79"/>
    <mergeCell ref="L2:V2"/>
    <mergeCell ref="E50:H50"/>
    <mergeCell ref="E52:H52"/>
    <mergeCell ref="E54:H54"/>
    <mergeCell ref="E75:H75"/>
    <mergeCell ref="E77:H77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08"/>
  <sheetViews>
    <sheetView showGridLines="0" workbookViewId="0" topLeftCell="A85">
      <selection activeCell="I90" sqref="I90:I106"/>
    </sheetView>
  </sheetViews>
  <sheetFormatPr defaultColWidth="9.140625" defaultRowHeight="12"/>
  <cols>
    <col min="1" max="1" width="7.140625" style="0" customWidth="1"/>
    <col min="2" max="2" width="1.421875" style="0" customWidth="1"/>
    <col min="3" max="3" width="3.421875" style="0" customWidth="1"/>
    <col min="4" max="4" width="3.7109375" style="0" customWidth="1"/>
    <col min="5" max="5" width="14.7109375" style="0" customWidth="1"/>
    <col min="6" max="6" width="86.421875" style="0" customWidth="1"/>
    <col min="7" max="7" width="7.421875" style="0" customWidth="1"/>
    <col min="8" max="8" width="9.421875" style="0" customWidth="1"/>
    <col min="9" max="9" width="12.140625" style="0" customWidth="1"/>
    <col min="10" max="10" width="20.140625" style="0" customWidth="1"/>
    <col min="11" max="11" width="13.28125" style="0" hidden="1" customWidth="1"/>
    <col min="12" max="12" width="8.00390625" style="0" customWidth="1"/>
    <col min="13" max="13" width="9.28125" style="0" hidden="1" customWidth="1"/>
    <col min="14" max="14" width="9.140625" style="0" hidden="1" customWidth="1"/>
    <col min="15" max="20" width="12.140625" style="0" hidden="1" customWidth="1"/>
    <col min="21" max="21" width="14.00390625" style="0" hidden="1" customWidth="1"/>
    <col min="22" max="22" width="10.421875" style="0" customWidth="1"/>
    <col min="23" max="23" width="14.00390625" style="0" customWidth="1"/>
    <col min="24" max="24" width="10.421875" style="0" customWidth="1"/>
    <col min="25" max="25" width="12.8515625" style="0" customWidth="1"/>
    <col min="26" max="26" width="9.421875" style="0" customWidth="1"/>
    <col min="27" max="27" width="12.8515625" style="0" customWidth="1"/>
    <col min="28" max="28" width="14.00390625" style="0" customWidth="1"/>
    <col min="29" max="29" width="9.421875" style="0" customWidth="1"/>
    <col min="30" max="30" width="12.8515625" style="0" customWidth="1"/>
    <col min="31" max="31" width="14.00390625" style="0" customWidth="1"/>
    <col min="44" max="65" width="9.140625" style="0" hidden="1" customWidth="1"/>
  </cols>
  <sheetData>
    <row r="1" ht="12">
      <c r="A1" s="85"/>
    </row>
    <row r="2" spans="12:46" ht="36.95" customHeight="1">
      <c r="L2" s="153" t="s">
        <v>5</v>
      </c>
      <c r="M2" s="151"/>
      <c r="N2" s="151"/>
      <c r="O2" s="151"/>
      <c r="P2" s="151"/>
      <c r="Q2" s="151"/>
      <c r="R2" s="151"/>
      <c r="S2" s="151"/>
      <c r="T2" s="151"/>
      <c r="U2" s="151"/>
      <c r="V2" s="151"/>
      <c r="AT2" s="13" t="s">
        <v>117</v>
      </c>
    </row>
    <row r="3" spans="2:4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78</v>
      </c>
    </row>
    <row r="4" spans="2:46" ht="24.95" customHeight="1">
      <c r="B4" s="16"/>
      <c r="D4" s="17" t="s">
        <v>123</v>
      </c>
      <c r="L4" s="16"/>
      <c r="M4" s="18" t="s">
        <v>10</v>
      </c>
      <c r="AT4" s="13" t="s">
        <v>3</v>
      </c>
    </row>
    <row r="5" spans="2:12" ht="6.95" customHeight="1">
      <c r="B5" s="16"/>
      <c r="L5" s="16"/>
    </row>
    <row r="6" spans="2:12" ht="12" customHeight="1">
      <c r="B6" s="16"/>
      <c r="D6" s="21" t="s">
        <v>14</v>
      </c>
      <c r="L6" s="16"/>
    </row>
    <row r="7" spans="2:12" ht="14.45" customHeight="1">
      <c r="B7" s="16"/>
      <c r="E7" s="186" t="str">
        <f>'Rekapitulace stavby'!K6</f>
        <v>Stavební úpravy Jízdárny - 1PP, Tachov - Světce</v>
      </c>
      <c r="F7" s="187"/>
      <c r="G7" s="187"/>
      <c r="H7" s="187"/>
      <c r="L7" s="16"/>
    </row>
    <row r="8" spans="2:12" ht="12" customHeight="1">
      <c r="B8" s="16"/>
      <c r="D8" s="21" t="s">
        <v>124</v>
      </c>
      <c r="L8" s="16"/>
    </row>
    <row r="9" spans="2:12" s="1" customFormat="1" ht="14.45" customHeight="1">
      <c r="B9" s="24"/>
      <c r="E9" s="186" t="s">
        <v>242</v>
      </c>
      <c r="F9" s="167"/>
      <c r="G9" s="167"/>
      <c r="H9" s="167"/>
      <c r="L9" s="24"/>
    </row>
    <row r="10" spans="2:12" s="1" customFormat="1" ht="12" customHeight="1">
      <c r="B10" s="24"/>
      <c r="D10" s="21" t="s">
        <v>201</v>
      </c>
      <c r="L10" s="24"/>
    </row>
    <row r="11" spans="2:12" s="1" customFormat="1" ht="36.95" customHeight="1">
      <c r="B11" s="24"/>
      <c r="E11" s="168" t="s">
        <v>220</v>
      </c>
      <c r="F11" s="167"/>
      <c r="G11" s="167"/>
      <c r="H11" s="167"/>
      <c r="L11" s="24"/>
    </row>
    <row r="12" spans="2:12" s="1" customFormat="1" ht="12">
      <c r="B12" s="24"/>
      <c r="L12" s="24"/>
    </row>
    <row r="13" spans="2:12" s="1" customFormat="1" ht="12" customHeight="1">
      <c r="B13" s="24"/>
      <c r="D13" s="21" t="s">
        <v>17</v>
      </c>
      <c r="F13" s="13" t="s">
        <v>1</v>
      </c>
      <c r="I13" s="21" t="s">
        <v>18</v>
      </c>
      <c r="J13" s="13" t="s">
        <v>1</v>
      </c>
      <c r="L13" s="24"/>
    </row>
    <row r="14" spans="2:12" s="1" customFormat="1" ht="12" customHeight="1">
      <c r="B14" s="24"/>
      <c r="D14" s="21" t="s">
        <v>20</v>
      </c>
      <c r="F14" s="13" t="s">
        <v>31</v>
      </c>
      <c r="I14" s="21" t="s">
        <v>22</v>
      </c>
      <c r="J14" s="41" t="str">
        <f>'Rekapitulace stavby'!AN8</f>
        <v>6. 7. 2018</v>
      </c>
      <c r="L14" s="24"/>
    </row>
    <row r="15" spans="2:12" s="1" customFormat="1" ht="10.9" customHeight="1">
      <c r="B15" s="24"/>
      <c r="L15" s="24"/>
    </row>
    <row r="16" spans="2:12" s="1" customFormat="1" ht="12" customHeight="1">
      <c r="B16" s="24"/>
      <c r="D16" s="21" t="s">
        <v>26</v>
      </c>
      <c r="I16" s="21" t="s">
        <v>27</v>
      </c>
      <c r="J16" s="13" t="str">
        <f>IF('Rekapitulace stavby'!AN10="","",'Rekapitulace stavby'!AN10)</f>
        <v/>
      </c>
      <c r="L16" s="24"/>
    </row>
    <row r="17" spans="2:12" s="1" customFormat="1" ht="18" customHeight="1">
      <c r="B17" s="24"/>
      <c r="E17" s="13" t="str">
        <f>IF('Rekapitulace stavby'!E11="","",'Rekapitulace stavby'!E11)</f>
        <v>Město Tachov</v>
      </c>
      <c r="I17" s="21" t="s">
        <v>29</v>
      </c>
      <c r="J17" s="13" t="str">
        <f>IF('Rekapitulace stavby'!AN11="","",'Rekapitulace stavby'!AN11)</f>
        <v/>
      </c>
      <c r="L17" s="24"/>
    </row>
    <row r="18" spans="2:12" s="1" customFormat="1" ht="6.95" customHeight="1">
      <c r="B18" s="24"/>
      <c r="L18" s="24"/>
    </row>
    <row r="19" spans="2:12" s="1" customFormat="1" ht="12" customHeight="1">
      <c r="B19" s="24"/>
      <c r="D19" s="21" t="s">
        <v>30</v>
      </c>
      <c r="I19" s="21" t="s">
        <v>27</v>
      </c>
      <c r="J19" s="13" t="str">
        <f>'Rekapitulace stavby'!AN13</f>
        <v/>
      </c>
      <c r="L19" s="24"/>
    </row>
    <row r="20" spans="2:12" s="1" customFormat="1" ht="18" customHeight="1">
      <c r="B20" s="24"/>
      <c r="E20" s="150" t="str">
        <f>'Rekapitulace stavby'!E14</f>
        <v xml:space="preserve"> </v>
      </c>
      <c r="F20" s="150"/>
      <c r="G20" s="150"/>
      <c r="H20" s="150"/>
      <c r="I20" s="21" t="s">
        <v>29</v>
      </c>
      <c r="J20" s="13" t="str">
        <f>'Rekapitulace stavby'!AN14</f>
        <v/>
      </c>
      <c r="L20" s="24"/>
    </row>
    <row r="21" spans="2:12" s="1" customFormat="1" ht="6.95" customHeight="1">
      <c r="B21" s="24"/>
      <c r="L21" s="24"/>
    </row>
    <row r="22" spans="2:12" s="1" customFormat="1" ht="12" customHeight="1">
      <c r="B22" s="24"/>
      <c r="D22" s="21" t="s">
        <v>32</v>
      </c>
      <c r="I22" s="21" t="s">
        <v>27</v>
      </c>
      <c r="J22" s="13" t="str">
        <f>IF('Rekapitulace stavby'!AN16="","",'Rekapitulace stavby'!AN16)</f>
        <v/>
      </c>
      <c r="L22" s="24"/>
    </row>
    <row r="23" spans="2:12" s="1" customFormat="1" ht="18" customHeight="1">
      <c r="B23" s="24"/>
      <c r="E23" s="13" t="str">
        <f>IF('Rekapitulace stavby'!E17="","",'Rekapitulace stavby'!E17)</f>
        <v>Ateliér Soukup Opl Švehla s.r.o.</v>
      </c>
      <c r="I23" s="21" t="s">
        <v>29</v>
      </c>
      <c r="J23" s="13" t="str">
        <f>IF('Rekapitulace stavby'!AN17="","",'Rekapitulace stavby'!AN17)</f>
        <v/>
      </c>
      <c r="L23" s="24"/>
    </row>
    <row r="24" spans="2:12" s="1" customFormat="1" ht="6.95" customHeight="1">
      <c r="B24" s="24"/>
      <c r="L24" s="24"/>
    </row>
    <row r="25" spans="2:12" s="1" customFormat="1" ht="12" customHeight="1">
      <c r="B25" s="24"/>
      <c r="D25" s="21" t="s">
        <v>35</v>
      </c>
      <c r="I25" s="21" t="s">
        <v>27</v>
      </c>
      <c r="J25" s="13" t="str">
        <f>IF('Rekapitulace stavby'!AN19="","",'Rekapitulace stavby'!AN19)</f>
        <v/>
      </c>
      <c r="L25" s="24"/>
    </row>
    <row r="26" spans="2:12" s="1" customFormat="1" ht="18" customHeight="1">
      <c r="B26" s="24"/>
      <c r="E26" s="13" t="str">
        <f>IF('Rekapitulace stavby'!E20="","",'Rekapitulace stavby'!E20)</f>
        <v>Tomáš Chlumecký</v>
      </c>
      <c r="I26" s="21" t="s">
        <v>29</v>
      </c>
      <c r="J26" s="13" t="str">
        <f>IF('Rekapitulace stavby'!AN20="","",'Rekapitulace stavby'!AN20)</f>
        <v/>
      </c>
      <c r="L26" s="24"/>
    </row>
    <row r="27" spans="2:12" s="1" customFormat="1" ht="6.95" customHeight="1">
      <c r="B27" s="24"/>
      <c r="L27" s="24"/>
    </row>
    <row r="28" spans="2:12" s="1" customFormat="1" ht="12" customHeight="1">
      <c r="B28" s="24"/>
      <c r="D28" s="21" t="s">
        <v>37</v>
      </c>
      <c r="L28" s="24"/>
    </row>
    <row r="29" spans="2:12" s="7" customFormat="1" ht="14.45" customHeight="1">
      <c r="B29" s="86"/>
      <c r="E29" s="154" t="s">
        <v>1</v>
      </c>
      <c r="F29" s="154"/>
      <c r="G29" s="154"/>
      <c r="H29" s="154"/>
      <c r="L29" s="86"/>
    </row>
    <row r="30" spans="2:12" s="1" customFormat="1" ht="6.95" customHeight="1">
      <c r="B30" s="24"/>
      <c r="L30" s="24"/>
    </row>
    <row r="31" spans="2:12" s="1" customFormat="1" ht="6.95" customHeight="1">
      <c r="B31" s="24"/>
      <c r="D31" s="42"/>
      <c r="E31" s="42"/>
      <c r="F31" s="42"/>
      <c r="G31" s="42"/>
      <c r="H31" s="42"/>
      <c r="I31" s="42"/>
      <c r="J31" s="42"/>
      <c r="K31" s="42"/>
      <c r="L31" s="24"/>
    </row>
    <row r="32" spans="2:12" s="1" customFormat="1" ht="25.35" customHeight="1">
      <c r="B32" s="24"/>
      <c r="D32" s="87" t="s">
        <v>39</v>
      </c>
      <c r="J32" s="56">
        <f>ROUND(J87,2)</f>
        <v>0</v>
      </c>
      <c r="L32" s="24"/>
    </row>
    <row r="33" spans="2:12" s="1" customFormat="1" ht="6.95" customHeight="1">
      <c r="B33" s="24"/>
      <c r="D33" s="42"/>
      <c r="E33" s="42"/>
      <c r="F33" s="42"/>
      <c r="G33" s="42"/>
      <c r="H33" s="42"/>
      <c r="I33" s="42"/>
      <c r="J33" s="42"/>
      <c r="K33" s="42"/>
      <c r="L33" s="24"/>
    </row>
    <row r="34" spans="2:12" s="1" customFormat="1" ht="14.45" customHeight="1">
      <c r="B34" s="24"/>
      <c r="F34" s="27" t="s">
        <v>41</v>
      </c>
      <c r="I34" s="27" t="s">
        <v>40</v>
      </c>
      <c r="J34" s="27" t="s">
        <v>42</v>
      </c>
      <c r="L34" s="24"/>
    </row>
    <row r="35" spans="2:12" s="1" customFormat="1" ht="14.45" customHeight="1">
      <c r="B35" s="24"/>
      <c r="D35" s="21" t="s">
        <v>43</v>
      </c>
      <c r="E35" s="21" t="s">
        <v>44</v>
      </c>
      <c r="F35" s="88">
        <f>ROUND((SUM(BE87:BE107)),2)</f>
        <v>0</v>
      </c>
      <c r="I35" s="29">
        <v>0.21</v>
      </c>
      <c r="J35" s="88">
        <f>ROUND(((SUM(BE87:BE107))*I35),2)</f>
        <v>0</v>
      </c>
      <c r="L35" s="24"/>
    </row>
    <row r="36" spans="2:12" s="1" customFormat="1" ht="14.45" customHeight="1">
      <c r="B36" s="24"/>
      <c r="E36" s="21" t="s">
        <v>45</v>
      </c>
      <c r="F36" s="88">
        <f>ROUND((SUM(BF87:BF107)),2)</f>
        <v>0</v>
      </c>
      <c r="I36" s="29">
        <v>0.15</v>
      </c>
      <c r="J36" s="88">
        <f>ROUND(((SUM(BF87:BF107))*I36),2)</f>
        <v>0</v>
      </c>
      <c r="L36" s="24"/>
    </row>
    <row r="37" spans="2:12" s="1" customFormat="1" ht="14.45" customHeight="1" hidden="1">
      <c r="B37" s="24"/>
      <c r="E37" s="21" t="s">
        <v>46</v>
      </c>
      <c r="F37" s="88">
        <f>ROUND((SUM(BG87:BG107)),2)</f>
        <v>0</v>
      </c>
      <c r="I37" s="29">
        <v>0.21</v>
      </c>
      <c r="J37" s="88">
        <f>0</f>
        <v>0</v>
      </c>
      <c r="L37" s="24"/>
    </row>
    <row r="38" spans="2:12" s="1" customFormat="1" ht="14.45" customHeight="1" hidden="1">
      <c r="B38" s="24"/>
      <c r="E38" s="21" t="s">
        <v>47</v>
      </c>
      <c r="F38" s="88">
        <f>ROUND((SUM(BH87:BH107)),2)</f>
        <v>0</v>
      </c>
      <c r="I38" s="29">
        <v>0.15</v>
      </c>
      <c r="J38" s="88">
        <f>0</f>
        <v>0</v>
      </c>
      <c r="L38" s="24"/>
    </row>
    <row r="39" spans="2:12" s="1" customFormat="1" ht="14.45" customHeight="1" hidden="1">
      <c r="B39" s="24"/>
      <c r="E39" s="21" t="s">
        <v>48</v>
      </c>
      <c r="F39" s="88">
        <f>ROUND((SUM(BI87:BI107)),2)</f>
        <v>0</v>
      </c>
      <c r="I39" s="29">
        <v>0</v>
      </c>
      <c r="J39" s="88">
        <f>0</f>
        <v>0</v>
      </c>
      <c r="L39" s="24"/>
    </row>
    <row r="40" spans="2:12" s="1" customFormat="1" ht="6.95" customHeight="1">
      <c r="B40" s="24"/>
      <c r="L40" s="24"/>
    </row>
    <row r="41" spans="2:12" s="1" customFormat="1" ht="25.35" customHeight="1">
      <c r="B41" s="24"/>
      <c r="C41" s="89"/>
      <c r="D41" s="90" t="s">
        <v>49</v>
      </c>
      <c r="E41" s="47"/>
      <c r="F41" s="47"/>
      <c r="G41" s="91" t="s">
        <v>50</v>
      </c>
      <c r="H41" s="92" t="s">
        <v>51</v>
      </c>
      <c r="I41" s="47"/>
      <c r="J41" s="93">
        <f>SUM(J32:J39)</f>
        <v>0</v>
      </c>
      <c r="K41" s="94"/>
      <c r="L41" s="24"/>
    </row>
    <row r="42" spans="2:12" s="1" customFormat="1" ht="14.45" customHeight="1">
      <c r="B42" s="34"/>
      <c r="C42" s="35"/>
      <c r="D42" s="35"/>
      <c r="E42" s="35"/>
      <c r="F42" s="35"/>
      <c r="G42" s="35"/>
      <c r="H42" s="35"/>
      <c r="I42" s="35"/>
      <c r="J42" s="35"/>
      <c r="K42" s="35"/>
      <c r="L42" s="24"/>
    </row>
    <row r="46" spans="2:12" s="1" customFormat="1" ht="6.95" customHeight="1"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24"/>
    </row>
    <row r="47" spans="2:12" s="1" customFormat="1" ht="24.95" customHeight="1">
      <c r="B47" s="24"/>
      <c r="C47" s="17" t="s">
        <v>125</v>
      </c>
      <c r="L47" s="24"/>
    </row>
    <row r="48" spans="2:12" s="1" customFormat="1" ht="6.95" customHeight="1">
      <c r="B48" s="24"/>
      <c r="L48" s="24"/>
    </row>
    <row r="49" spans="2:12" s="1" customFormat="1" ht="12" customHeight="1">
      <c r="B49" s="24"/>
      <c r="C49" s="21" t="s">
        <v>14</v>
      </c>
      <c r="L49" s="24"/>
    </row>
    <row r="50" spans="2:12" s="1" customFormat="1" ht="14.45" customHeight="1">
      <c r="B50" s="24"/>
      <c r="E50" s="186" t="str">
        <f>E7</f>
        <v>Stavební úpravy Jízdárny - 1PP, Tachov - Světce</v>
      </c>
      <c r="F50" s="187"/>
      <c r="G50" s="187"/>
      <c r="H50" s="187"/>
      <c r="L50" s="24"/>
    </row>
    <row r="51" spans="2:12" ht="12" customHeight="1">
      <c r="B51" s="16"/>
      <c r="C51" s="21" t="s">
        <v>124</v>
      </c>
      <c r="L51" s="16"/>
    </row>
    <row r="52" spans="2:12" s="1" customFormat="1" ht="14.45" customHeight="1">
      <c r="B52" s="24"/>
      <c r="E52" s="186" t="s">
        <v>242</v>
      </c>
      <c r="F52" s="167"/>
      <c r="G52" s="167"/>
      <c r="H52" s="167"/>
      <c r="L52" s="24"/>
    </row>
    <row r="53" spans="2:12" s="1" customFormat="1" ht="12" customHeight="1">
      <c r="B53" s="24"/>
      <c r="C53" s="21" t="s">
        <v>201</v>
      </c>
      <c r="L53" s="24"/>
    </row>
    <row r="54" spans="2:12" s="1" customFormat="1" ht="14.45" customHeight="1">
      <c r="B54" s="24"/>
      <c r="E54" s="168" t="str">
        <f>E11</f>
        <v>P - Interiérové vybavení</v>
      </c>
      <c r="F54" s="167"/>
      <c r="G54" s="167"/>
      <c r="H54" s="167"/>
      <c r="L54" s="24"/>
    </row>
    <row r="55" spans="2:12" s="1" customFormat="1" ht="6.95" customHeight="1">
      <c r="B55" s="24"/>
      <c r="L55" s="24"/>
    </row>
    <row r="56" spans="2:12" s="1" customFormat="1" ht="12" customHeight="1">
      <c r="B56" s="24"/>
      <c r="C56" s="21" t="s">
        <v>20</v>
      </c>
      <c r="F56" s="13" t="str">
        <f>F14</f>
        <v xml:space="preserve"> </v>
      </c>
      <c r="I56" s="21" t="s">
        <v>22</v>
      </c>
      <c r="J56" s="41" t="str">
        <f>IF(J14="","",J14)</f>
        <v>6. 7. 2018</v>
      </c>
      <c r="L56" s="24"/>
    </row>
    <row r="57" spans="2:12" s="1" customFormat="1" ht="6.95" customHeight="1">
      <c r="B57" s="24"/>
      <c r="L57" s="24"/>
    </row>
    <row r="58" spans="2:12" s="1" customFormat="1" ht="22.9" customHeight="1">
      <c r="B58" s="24"/>
      <c r="C58" s="21" t="s">
        <v>26</v>
      </c>
      <c r="F58" s="13" t="str">
        <f>E17</f>
        <v>Město Tachov</v>
      </c>
      <c r="I58" s="21" t="s">
        <v>32</v>
      </c>
      <c r="J58" s="22" t="str">
        <f>E23</f>
        <v>Ateliér Soukup Opl Švehla s.r.o.</v>
      </c>
      <c r="L58" s="24"/>
    </row>
    <row r="59" spans="2:12" s="1" customFormat="1" ht="12.6" customHeight="1">
      <c r="B59" s="24"/>
      <c r="C59" s="21" t="s">
        <v>30</v>
      </c>
      <c r="F59" s="13" t="str">
        <f>IF(E20="","",E20)</f>
        <v xml:space="preserve"> </v>
      </c>
      <c r="I59" s="21" t="s">
        <v>35</v>
      </c>
      <c r="J59" s="22" t="str">
        <f>E26</f>
        <v>Tomáš Chlumecký</v>
      </c>
      <c r="L59" s="24"/>
    </row>
    <row r="60" spans="2:12" s="1" customFormat="1" ht="10.35" customHeight="1">
      <c r="B60" s="24"/>
      <c r="L60" s="24"/>
    </row>
    <row r="61" spans="2:12" s="1" customFormat="1" ht="29.25" customHeight="1">
      <c r="B61" s="24"/>
      <c r="C61" s="95" t="s">
        <v>126</v>
      </c>
      <c r="D61" s="89"/>
      <c r="E61" s="89"/>
      <c r="F61" s="89"/>
      <c r="G61" s="89"/>
      <c r="H61" s="89"/>
      <c r="I61" s="89"/>
      <c r="J61" s="96" t="s">
        <v>127</v>
      </c>
      <c r="K61" s="89"/>
      <c r="L61" s="24"/>
    </row>
    <row r="62" spans="2:12" s="1" customFormat="1" ht="10.35" customHeight="1">
      <c r="B62" s="24"/>
      <c r="L62" s="24"/>
    </row>
    <row r="63" spans="2:47" s="1" customFormat="1" ht="22.9" customHeight="1">
      <c r="B63" s="24"/>
      <c r="C63" s="97" t="s">
        <v>128</v>
      </c>
      <c r="J63" s="56">
        <f>J87</f>
        <v>0</v>
      </c>
      <c r="L63" s="24"/>
      <c r="AU63" s="13" t="s">
        <v>129</v>
      </c>
    </row>
    <row r="64" spans="2:12" s="8" customFormat="1" ht="24.95" customHeight="1">
      <c r="B64" s="98"/>
      <c r="D64" s="99" t="s">
        <v>149</v>
      </c>
      <c r="E64" s="100"/>
      <c r="F64" s="100"/>
      <c r="G64" s="100"/>
      <c r="H64" s="100"/>
      <c r="I64" s="100"/>
      <c r="J64" s="101">
        <f>J88</f>
        <v>0</v>
      </c>
      <c r="L64" s="98"/>
    </row>
    <row r="65" spans="2:12" s="11" customFormat="1" ht="19.9" customHeight="1">
      <c r="B65" s="138"/>
      <c r="D65" s="139" t="s">
        <v>150</v>
      </c>
      <c r="E65" s="140"/>
      <c r="F65" s="140"/>
      <c r="G65" s="140"/>
      <c r="H65" s="140"/>
      <c r="I65" s="140"/>
      <c r="J65" s="141">
        <f>J89</f>
        <v>0</v>
      </c>
      <c r="L65" s="138"/>
    </row>
    <row r="66" spans="2:12" s="1" customFormat="1" ht="21.75" customHeight="1">
      <c r="B66" s="24"/>
      <c r="L66" s="24"/>
    </row>
    <row r="67" spans="2:12" s="1" customFormat="1" ht="6.95" customHeight="1">
      <c r="B67" s="34"/>
      <c r="C67" s="35"/>
      <c r="D67" s="35"/>
      <c r="E67" s="35"/>
      <c r="F67" s="35"/>
      <c r="G67" s="35"/>
      <c r="H67" s="35"/>
      <c r="I67" s="35"/>
      <c r="J67" s="35"/>
      <c r="K67" s="35"/>
      <c r="L67" s="24"/>
    </row>
    <row r="71" spans="2:12" s="1" customFormat="1" ht="6.95" customHeight="1">
      <c r="B71" s="36"/>
      <c r="C71" s="37"/>
      <c r="D71" s="37"/>
      <c r="E71" s="37"/>
      <c r="F71" s="37"/>
      <c r="G71" s="37"/>
      <c r="H71" s="37"/>
      <c r="I71" s="37"/>
      <c r="J71" s="37"/>
      <c r="K71" s="37"/>
      <c r="L71" s="24"/>
    </row>
    <row r="72" spans="2:12" s="1" customFormat="1" ht="24.95" customHeight="1">
      <c r="B72" s="24"/>
      <c r="C72" s="17" t="s">
        <v>130</v>
      </c>
      <c r="L72" s="24"/>
    </row>
    <row r="73" spans="2:12" s="1" customFormat="1" ht="6.95" customHeight="1">
      <c r="B73" s="24"/>
      <c r="L73" s="24"/>
    </row>
    <row r="74" spans="2:12" s="1" customFormat="1" ht="12" customHeight="1">
      <c r="B74" s="24"/>
      <c r="C74" s="21" t="s">
        <v>14</v>
      </c>
      <c r="L74" s="24"/>
    </row>
    <row r="75" spans="2:12" s="1" customFormat="1" ht="14.45" customHeight="1">
      <c r="B75" s="24"/>
      <c r="E75" s="186" t="str">
        <f>E7</f>
        <v>Stavební úpravy Jízdárny - 1PP, Tachov - Světce</v>
      </c>
      <c r="F75" s="187"/>
      <c r="G75" s="187"/>
      <c r="H75" s="187"/>
      <c r="L75" s="24"/>
    </row>
    <row r="76" spans="2:12" ht="12" customHeight="1">
      <c r="B76" s="16"/>
      <c r="C76" s="21" t="s">
        <v>124</v>
      </c>
      <c r="L76" s="16"/>
    </row>
    <row r="77" spans="2:12" s="1" customFormat="1" ht="14.45" customHeight="1">
      <c r="B77" s="24"/>
      <c r="E77" s="186" t="s">
        <v>242</v>
      </c>
      <c r="F77" s="167"/>
      <c r="G77" s="167"/>
      <c r="H77" s="167"/>
      <c r="L77" s="24"/>
    </row>
    <row r="78" spans="2:12" s="1" customFormat="1" ht="12" customHeight="1">
      <c r="B78" s="24"/>
      <c r="C78" s="21" t="s">
        <v>201</v>
      </c>
      <c r="L78" s="24"/>
    </row>
    <row r="79" spans="2:12" s="1" customFormat="1" ht="14.45" customHeight="1">
      <c r="B79" s="24"/>
      <c r="E79" s="168" t="str">
        <f>E11</f>
        <v>P - Interiérové vybavení</v>
      </c>
      <c r="F79" s="167"/>
      <c r="G79" s="167"/>
      <c r="H79" s="167"/>
      <c r="L79" s="24"/>
    </row>
    <row r="80" spans="2:12" s="1" customFormat="1" ht="6.95" customHeight="1">
      <c r="B80" s="24"/>
      <c r="L80" s="24"/>
    </row>
    <row r="81" spans="2:12" s="1" customFormat="1" ht="12" customHeight="1">
      <c r="B81" s="24"/>
      <c r="C81" s="21" t="s">
        <v>20</v>
      </c>
      <c r="F81" s="13" t="str">
        <f>F14</f>
        <v xml:space="preserve"> </v>
      </c>
      <c r="I81" s="21" t="s">
        <v>22</v>
      </c>
      <c r="J81" s="41" t="str">
        <f>IF(J14="","",J14)</f>
        <v>6. 7. 2018</v>
      </c>
      <c r="L81" s="24"/>
    </row>
    <row r="82" spans="2:12" s="1" customFormat="1" ht="6.95" customHeight="1">
      <c r="B82" s="24"/>
      <c r="L82" s="24"/>
    </row>
    <row r="83" spans="2:12" s="1" customFormat="1" ht="22.9" customHeight="1">
      <c r="B83" s="24"/>
      <c r="C83" s="21" t="s">
        <v>26</v>
      </c>
      <c r="F83" s="13" t="str">
        <f>E17</f>
        <v>Město Tachov</v>
      </c>
      <c r="I83" s="21" t="s">
        <v>32</v>
      </c>
      <c r="J83" s="22" t="str">
        <f>E23</f>
        <v>Ateliér Soukup Opl Švehla s.r.o.</v>
      </c>
      <c r="L83" s="24"/>
    </row>
    <row r="84" spans="2:12" s="1" customFormat="1" ht="12.6" customHeight="1">
      <c r="B84" s="24"/>
      <c r="C84" s="21" t="s">
        <v>30</v>
      </c>
      <c r="F84" s="13" t="str">
        <f>IF(E20="","",E20)</f>
        <v xml:space="preserve"> </v>
      </c>
      <c r="I84" s="21" t="s">
        <v>35</v>
      </c>
      <c r="J84" s="22" t="str">
        <f>E26</f>
        <v>Tomáš Chlumecký</v>
      </c>
      <c r="L84" s="24"/>
    </row>
    <row r="85" spans="2:12" s="1" customFormat="1" ht="10.35" customHeight="1">
      <c r="B85" s="24"/>
      <c r="L85" s="24"/>
    </row>
    <row r="86" spans="2:20" s="9" customFormat="1" ht="29.25" customHeight="1">
      <c r="B86" s="102"/>
      <c r="C86" s="103" t="s">
        <v>131</v>
      </c>
      <c r="D86" s="104" t="s">
        <v>58</v>
      </c>
      <c r="E86" s="104" t="s">
        <v>54</v>
      </c>
      <c r="F86" s="104" t="s">
        <v>55</v>
      </c>
      <c r="G86" s="104" t="s">
        <v>132</v>
      </c>
      <c r="H86" s="104" t="s">
        <v>133</v>
      </c>
      <c r="I86" s="104" t="s">
        <v>134</v>
      </c>
      <c r="J86" s="105" t="s">
        <v>127</v>
      </c>
      <c r="K86" s="106" t="s">
        <v>135</v>
      </c>
      <c r="L86" s="102"/>
      <c r="M86" s="49" t="s">
        <v>1</v>
      </c>
      <c r="N86" s="50" t="s">
        <v>43</v>
      </c>
      <c r="O86" s="50" t="s">
        <v>136</v>
      </c>
      <c r="P86" s="50" t="s">
        <v>137</v>
      </c>
      <c r="Q86" s="50" t="s">
        <v>138</v>
      </c>
      <c r="R86" s="50" t="s">
        <v>139</v>
      </c>
      <c r="S86" s="50" t="s">
        <v>140</v>
      </c>
      <c r="T86" s="51" t="s">
        <v>141</v>
      </c>
    </row>
    <row r="87" spans="2:63" s="1" customFormat="1" ht="22.9" customHeight="1">
      <c r="B87" s="24"/>
      <c r="C87" s="54" t="s">
        <v>142</v>
      </c>
      <c r="J87" s="107">
        <f>BK87</f>
        <v>0</v>
      </c>
      <c r="L87" s="24"/>
      <c r="M87" s="52"/>
      <c r="N87" s="42"/>
      <c r="O87" s="42"/>
      <c r="P87" s="108">
        <f>P88</f>
        <v>0</v>
      </c>
      <c r="Q87" s="42"/>
      <c r="R87" s="108">
        <f>R88</f>
        <v>0</v>
      </c>
      <c r="S87" s="42"/>
      <c r="T87" s="109">
        <f>T88</f>
        <v>0</v>
      </c>
      <c r="AT87" s="13" t="s">
        <v>72</v>
      </c>
      <c r="AU87" s="13" t="s">
        <v>129</v>
      </c>
      <c r="BK87" s="110">
        <f>BK88</f>
        <v>0</v>
      </c>
    </row>
    <row r="88" spans="2:63" s="10" customFormat="1" ht="25.9" customHeight="1">
      <c r="B88" s="111"/>
      <c r="D88" s="112" t="s">
        <v>72</v>
      </c>
      <c r="E88" s="113" t="s">
        <v>152</v>
      </c>
      <c r="F88" s="113" t="s">
        <v>153</v>
      </c>
      <c r="J88" s="114">
        <f>BK88</f>
        <v>0</v>
      </c>
      <c r="L88" s="111"/>
      <c r="M88" s="115"/>
      <c r="N88" s="116"/>
      <c r="O88" s="116"/>
      <c r="P88" s="117">
        <f>P89</f>
        <v>0</v>
      </c>
      <c r="Q88" s="116"/>
      <c r="R88" s="117">
        <f>R89</f>
        <v>0</v>
      </c>
      <c r="S88" s="116"/>
      <c r="T88" s="118">
        <f>T89</f>
        <v>0</v>
      </c>
      <c r="AR88" s="112" t="s">
        <v>78</v>
      </c>
      <c r="AT88" s="119" t="s">
        <v>72</v>
      </c>
      <c r="AU88" s="119" t="s">
        <v>73</v>
      </c>
      <c r="AY88" s="112" t="s">
        <v>144</v>
      </c>
      <c r="BK88" s="120">
        <f>BK89</f>
        <v>0</v>
      </c>
    </row>
    <row r="89" spans="2:63" s="10" customFormat="1" ht="22.9" customHeight="1">
      <c r="B89" s="111"/>
      <c r="D89" s="112" t="s">
        <v>72</v>
      </c>
      <c r="E89" s="142" t="s">
        <v>157</v>
      </c>
      <c r="F89" s="142" t="s">
        <v>158</v>
      </c>
      <c r="J89" s="143">
        <f>BK89</f>
        <v>0</v>
      </c>
      <c r="L89" s="111"/>
      <c r="M89" s="115"/>
      <c r="N89" s="116"/>
      <c r="O89" s="116"/>
      <c r="P89" s="117">
        <f>SUM(P90:P107)</f>
        <v>0</v>
      </c>
      <c r="Q89" s="116"/>
      <c r="R89" s="117">
        <f>SUM(R90:R107)</f>
        <v>0</v>
      </c>
      <c r="S89" s="116"/>
      <c r="T89" s="118">
        <f>SUM(T90:T107)</f>
        <v>0</v>
      </c>
      <c r="AR89" s="112" t="s">
        <v>78</v>
      </c>
      <c r="AT89" s="119" t="s">
        <v>72</v>
      </c>
      <c r="AU89" s="119" t="s">
        <v>19</v>
      </c>
      <c r="AY89" s="112" t="s">
        <v>144</v>
      </c>
      <c r="BK89" s="120">
        <f>SUM(BK90:BK107)</f>
        <v>0</v>
      </c>
    </row>
    <row r="90" spans="2:65" s="1" customFormat="1" ht="20.45" customHeight="1">
      <c r="B90" s="121"/>
      <c r="C90" s="122" t="s">
        <v>186</v>
      </c>
      <c r="D90" s="122" t="s">
        <v>113</v>
      </c>
      <c r="E90" s="123" t="s">
        <v>425</v>
      </c>
      <c r="F90" s="124" t="s">
        <v>426</v>
      </c>
      <c r="G90" s="125" t="s">
        <v>155</v>
      </c>
      <c r="H90" s="126">
        <v>1</v>
      </c>
      <c r="I90" s="127"/>
      <c r="J90" s="127">
        <f>ROUND(I90*H90,2)</f>
        <v>0</v>
      </c>
      <c r="K90" s="124" t="s">
        <v>1</v>
      </c>
      <c r="L90" s="24"/>
      <c r="M90" s="44" t="s">
        <v>1</v>
      </c>
      <c r="N90" s="128" t="s">
        <v>44</v>
      </c>
      <c r="O90" s="129">
        <v>0</v>
      </c>
      <c r="P90" s="129">
        <f>O90*H90</f>
        <v>0</v>
      </c>
      <c r="Q90" s="129">
        <v>0</v>
      </c>
      <c r="R90" s="129">
        <f>Q90*H90</f>
        <v>0</v>
      </c>
      <c r="S90" s="129">
        <v>0</v>
      </c>
      <c r="T90" s="130">
        <f>S90*H90</f>
        <v>0</v>
      </c>
      <c r="AR90" s="13" t="s">
        <v>154</v>
      </c>
      <c r="AT90" s="13" t="s">
        <v>113</v>
      </c>
      <c r="AU90" s="13" t="s">
        <v>78</v>
      </c>
      <c r="AY90" s="13" t="s">
        <v>144</v>
      </c>
      <c r="BE90" s="131">
        <f>IF(N90="základní",J90,0)</f>
        <v>0</v>
      </c>
      <c r="BF90" s="131">
        <f>IF(N90="snížená",J90,0)</f>
        <v>0</v>
      </c>
      <c r="BG90" s="131">
        <f>IF(N90="zákl. přenesená",J90,0)</f>
        <v>0</v>
      </c>
      <c r="BH90" s="131">
        <f>IF(N90="sníž. přenesená",J90,0)</f>
        <v>0</v>
      </c>
      <c r="BI90" s="131">
        <f>IF(N90="nulová",J90,0)</f>
        <v>0</v>
      </c>
      <c r="BJ90" s="13" t="s">
        <v>19</v>
      </c>
      <c r="BK90" s="131">
        <f>ROUND(I90*H90,2)</f>
        <v>0</v>
      </c>
      <c r="BL90" s="13" t="s">
        <v>154</v>
      </c>
      <c r="BM90" s="13" t="s">
        <v>427</v>
      </c>
    </row>
    <row r="91" spans="2:47" s="1" customFormat="1" ht="19.5">
      <c r="B91" s="24"/>
      <c r="D91" s="132" t="s">
        <v>146</v>
      </c>
      <c r="F91" s="133" t="s">
        <v>426</v>
      </c>
      <c r="L91" s="24"/>
      <c r="M91" s="134"/>
      <c r="N91" s="45"/>
      <c r="O91" s="45"/>
      <c r="P91" s="45"/>
      <c r="Q91" s="45"/>
      <c r="R91" s="45"/>
      <c r="S91" s="45"/>
      <c r="T91" s="46"/>
      <c r="AT91" s="13" t="s">
        <v>146</v>
      </c>
      <c r="AU91" s="13" t="s">
        <v>78</v>
      </c>
    </row>
    <row r="92" spans="2:65" s="1" customFormat="1" ht="20.45" customHeight="1">
      <c r="B92" s="121"/>
      <c r="C92" s="122" t="s">
        <v>193</v>
      </c>
      <c r="D92" s="122" t="s">
        <v>113</v>
      </c>
      <c r="E92" s="123" t="s">
        <v>428</v>
      </c>
      <c r="F92" s="124" t="s">
        <v>429</v>
      </c>
      <c r="G92" s="125" t="s">
        <v>155</v>
      </c>
      <c r="H92" s="126">
        <v>6</v>
      </c>
      <c r="I92" s="127"/>
      <c r="J92" s="127">
        <f>ROUND(I92*H92,2)</f>
        <v>0</v>
      </c>
      <c r="K92" s="124" t="s">
        <v>1</v>
      </c>
      <c r="L92" s="24"/>
      <c r="M92" s="44" t="s">
        <v>1</v>
      </c>
      <c r="N92" s="128" t="s">
        <v>44</v>
      </c>
      <c r="O92" s="129">
        <v>0</v>
      </c>
      <c r="P92" s="129">
        <f>O92*H92</f>
        <v>0</v>
      </c>
      <c r="Q92" s="129">
        <v>0</v>
      </c>
      <c r="R92" s="129">
        <f>Q92*H92</f>
        <v>0</v>
      </c>
      <c r="S92" s="129">
        <v>0</v>
      </c>
      <c r="T92" s="130">
        <f>S92*H92</f>
        <v>0</v>
      </c>
      <c r="AR92" s="13" t="s">
        <v>154</v>
      </c>
      <c r="AT92" s="13" t="s">
        <v>113</v>
      </c>
      <c r="AU92" s="13" t="s">
        <v>78</v>
      </c>
      <c r="AY92" s="13" t="s">
        <v>144</v>
      </c>
      <c r="BE92" s="131">
        <f>IF(N92="základní",J92,0)</f>
        <v>0</v>
      </c>
      <c r="BF92" s="131">
        <f>IF(N92="snížená",J92,0)</f>
        <v>0</v>
      </c>
      <c r="BG92" s="131">
        <f>IF(N92="zákl. přenesená",J92,0)</f>
        <v>0</v>
      </c>
      <c r="BH92" s="131">
        <f>IF(N92="sníž. přenesená",J92,0)</f>
        <v>0</v>
      </c>
      <c r="BI92" s="131">
        <f>IF(N92="nulová",J92,0)</f>
        <v>0</v>
      </c>
      <c r="BJ92" s="13" t="s">
        <v>19</v>
      </c>
      <c r="BK92" s="131">
        <f>ROUND(I92*H92,2)</f>
        <v>0</v>
      </c>
      <c r="BL92" s="13" t="s">
        <v>154</v>
      </c>
      <c r="BM92" s="13" t="s">
        <v>430</v>
      </c>
    </row>
    <row r="93" spans="2:47" s="1" customFormat="1" ht="19.5">
      <c r="B93" s="24"/>
      <c r="D93" s="132" t="s">
        <v>146</v>
      </c>
      <c r="F93" s="133" t="s">
        <v>429</v>
      </c>
      <c r="L93" s="24"/>
      <c r="M93" s="134"/>
      <c r="N93" s="45"/>
      <c r="O93" s="45"/>
      <c r="P93" s="45"/>
      <c r="Q93" s="45"/>
      <c r="R93" s="45"/>
      <c r="S93" s="45"/>
      <c r="T93" s="46"/>
      <c r="AT93" s="13" t="s">
        <v>146</v>
      </c>
      <c r="AU93" s="13" t="s">
        <v>78</v>
      </c>
    </row>
    <row r="94" spans="2:65" s="1" customFormat="1" ht="20.45" customHeight="1">
      <c r="B94" s="121"/>
      <c r="C94" s="122" t="s">
        <v>194</v>
      </c>
      <c r="D94" s="122" t="s">
        <v>113</v>
      </c>
      <c r="E94" s="123" t="s">
        <v>431</v>
      </c>
      <c r="F94" s="124" t="s">
        <v>432</v>
      </c>
      <c r="G94" s="125" t="s">
        <v>155</v>
      </c>
      <c r="H94" s="126">
        <v>1</v>
      </c>
      <c r="I94" s="127"/>
      <c r="J94" s="127">
        <f>ROUND(I94*H94,2)</f>
        <v>0</v>
      </c>
      <c r="K94" s="124" t="s">
        <v>1</v>
      </c>
      <c r="L94" s="24"/>
      <c r="M94" s="44" t="s">
        <v>1</v>
      </c>
      <c r="N94" s="128" t="s">
        <v>44</v>
      </c>
      <c r="O94" s="129">
        <v>0</v>
      </c>
      <c r="P94" s="129">
        <f>O94*H94</f>
        <v>0</v>
      </c>
      <c r="Q94" s="129">
        <v>0</v>
      </c>
      <c r="R94" s="129">
        <f>Q94*H94</f>
        <v>0</v>
      </c>
      <c r="S94" s="129">
        <v>0</v>
      </c>
      <c r="T94" s="130">
        <f>S94*H94</f>
        <v>0</v>
      </c>
      <c r="AR94" s="13" t="s">
        <v>154</v>
      </c>
      <c r="AT94" s="13" t="s">
        <v>113</v>
      </c>
      <c r="AU94" s="13" t="s">
        <v>78</v>
      </c>
      <c r="AY94" s="13" t="s">
        <v>144</v>
      </c>
      <c r="BE94" s="131">
        <f>IF(N94="základní",J94,0)</f>
        <v>0</v>
      </c>
      <c r="BF94" s="131">
        <f>IF(N94="snížená",J94,0)</f>
        <v>0</v>
      </c>
      <c r="BG94" s="131">
        <f>IF(N94="zákl. přenesená",J94,0)</f>
        <v>0</v>
      </c>
      <c r="BH94" s="131">
        <f>IF(N94="sníž. přenesená",J94,0)</f>
        <v>0</v>
      </c>
      <c r="BI94" s="131">
        <f>IF(N94="nulová",J94,0)</f>
        <v>0</v>
      </c>
      <c r="BJ94" s="13" t="s">
        <v>19</v>
      </c>
      <c r="BK94" s="131">
        <f>ROUND(I94*H94,2)</f>
        <v>0</v>
      </c>
      <c r="BL94" s="13" t="s">
        <v>154</v>
      </c>
      <c r="BM94" s="13" t="s">
        <v>433</v>
      </c>
    </row>
    <row r="95" spans="2:47" s="1" customFormat="1" ht="19.5">
      <c r="B95" s="24"/>
      <c r="D95" s="132" t="s">
        <v>146</v>
      </c>
      <c r="F95" s="133" t="s">
        <v>432</v>
      </c>
      <c r="L95" s="24"/>
      <c r="M95" s="134"/>
      <c r="N95" s="45"/>
      <c r="O95" s="45"/>
      <c r="P95" s="45"/>
      <c r="Q95" s="45"/>
      <c r="R95" s="45"/>
      <c r="S95" s="45"/>
      <c r="T95" s="46"/>
      <c r="AT95" s="13" t="s">
        <v>146</v>
      </c>
      <c r="AU95" s="13" t="s">
        <v>78</v>
      </c>
    </row>
    <row r="96" spans="2:65" s="1" customFormat="1" ht="20.45" customHeight="1">
      <c r="B96" s="121"/>
      <c r="C96" s="122" t="s">
        <v>195</v>
      </c>
      <c r="D96" s="122" t="s">
        <v>113</v>
      </c>
      <c r="E96" s="123" t="s">
        <v>434</v>
      </c>
      <c r="F96" s="124" t="s">
        <v>435</v>
      </c>
      <c r="G96" s="125" t="s">
        <v>155</v>
      </c>
      <c r="H96" s="126">
        <v>1</v>
      </c>
      <c r="I96" s="127"/>
      <c r="J96" s="127">
        <f>ROUND(I96*H96,2)</f>
        <v>0</v>
      </c>
      <c r="K96" s="124" t="s">
        <v>1</v>
      </c>
      <c r="L96" s="24"/>
      <c r="M96" s="44" t="s">
        <v>1</v>
      </c>
      <c r="N96" s="128" t="s">
        <v>44</v>
      </c>
      <c r="O96" s="129">
        <v>0</v>
      </c>
      <c r="P96" s="129">
        <f>O96*H96</f>
        <v>0</v>
      </c>
      <c r="Q96" s="129">
        <v>0</v>
      </c>
      <c r="R96" s="129">
        <f>Q96*H96</f>
        <v>0</v>
      </c>
      <c r="S96" s="129">
        <v>0</v>
      </c>
      <c r="T96" s="130">
        <f>S96*H96</f>
        <v>0</v>
      </c>
      <c r="AR96" s="13" t="s">
        <v>154</v>
      </c>
      <c r="AT96" s="13" t="s">
        <v>113</v>
      </c>
      <c r="AU96" s="13" t="s">
        <v>78</v>
      </c>
      <c r="AY96" s="13" t="s">
        <v>144</v>
      </c>
      <c r="BE96" s="131">
        <f>IF(N96="základní",J96,0)</f>
        <v>0</v>
      </c>
      <c r="BF96" s="131">
        <f>IF(N96="snížená",J96,0)</f>
        <v>0</v>
      </c>
      <c r="BG96" s="131">
        <f>IF(N96="zákl. přenesená",J96,0)</f>
        <v>0</v>
      </c>
      <c r="BH96" s="131">
        <f>IF(N96="sníž. přenesená",J96,0)</f>
        <v>0</v>
      </c>
      <c r="BI96" s="131">
        <f>IF(N96="nulová",J96,0)</f>
        <v>0</v>
      </c>
      <c r="BJ96" s="13" t="s">
        <v>19</v>
      </c>
      <c r="BK96" s="131">
        <f>ROUND(I96*H96,2)</f>
        <v>0</v>
      </c>
      <c r="BL96" s="13" t="s">
        <v>154</v>
      </c>
      <c r="BM96" s="13" t="s">
        <v>436</v>
      </c>
    </row>
    <row r="97" spans="2:47" s="1" customFormat="1" ht="19.5">
      <c r="B97" s="24"/>
      <c r="D97" s="132" t="s">
        <v>146</v>
      </c>
      <c r="F97" s="133" t="s">
        <v>435</v>
      </c>
      <c r="L97" s="24"/>
      <c r="M97" s="134"/>
      <c r="N97" s="45"/>
      <c r="O97" s="45"/>
      <c r="P97" s="45"/>
      <c r="Q97" s="45"/>
      <c r="R97" s="45"/>
      <c r="S97" s="45"/>
      <c r="T97" s="46"/>
      <c r="AT97" s="13" t="s">
        <v>146</v>
      </c>
      <c r="AU97" s="13" t="s">
        <v>78</v>
      </c>
    </row>
    <row r="98" spans="2:65" s="1" customFormat="1" ht="14.45" customHeight="1">
      <c r="B98" s="121"/>
      <c r="C98" s="122" t="s">
        <v>196</v>
      </c>
      <c r="D98" s="122" t="s">
        <v>113</v>
      </c>
      <c r="E98" s="123" t="s">
        <v>437</v>
      </c>
      <c r="F98" s="124" t="s">
        <v>438</v>
      </c>
      <c r="G98" s="125" t="s">
        <v>155</v>
      </c>
      <c r="H98" s="126">
        <v>4</v>
      </c>
      <c r="I98" s="127"/>
      <c r="J98" s="127">
        <f>ROUND(I98*H98,2)</f>
        <v>0</v>
      </c>
      <c r="K98" s="124" t="s">
        <v>1</v>
      </c>
      <c r="L98" s="24"/>
      <c r="M98" s="44" t="s">
        <v>1</v>
      </c>
      <c r="N98" s="128" t="s">
        <v>44</v>
      </c>
      <c r="O98" s="129">
        <v>0</v>
      </c>
      <c r="P98" s="129">
        <f>O98*H98</f>
        <v>0</v>
      </c>
      <c r="Q98" s="129">
        <v>0</v>
      </c>
      <c r="R98" s="129">
        <f>Q98*H98</f>
        <v>0</v>
      </c>
      <c r="S98" s="129">
        <v>0</v>
      </c>
      <c r="T98" s="130">
        <f>S98*H98</f>
        <v>0</v>
      </c>
      <c r="AR98" s="13" t="s">
        <v>154</v>
      </c>
      <c r="AT98" s="13" t="s">
        <v>113</v>
      </c>
      <c r="AU98" s="13" t="s">
        <v>78</v>
      </c>
      <c r="AY98" s="13" t="s">
        <v>144</v>
      </c>
      <c r="BE98" s="131">
        <f>IF(N98="základní",J98,0)</f>
        <v>0</v>
      </c>
      <c r="BF98" s="131">
        <f>IF(N98="snížená",J98,0)</f>
        <v>0</v>
      </c>
      <c r="BG98" s="131">
        <f>IF(N98="zákl. přenesená",J98,0)</f>
        <v>0</v>
      </c>
      <c r="BH98" s="131">
        <f>IF(N98="sníž. přenesená",J98,0)</f>
        <v>0</v>
      </c>
      <c r="BI98" s="131">
        <f>IF(N98="nulová",J98,0)</f>
        <v>0</v>
      </c>
      <c r="BJ98" s="13" t="s">
        <v>19</v>
      </c>
      <c r="BK98" s="131">
        <f>ROUND(I98*H98,2)</f>
        <v>0</v>
      </c>
      <c r="BL98" s="13" t="s">
        <v>154</v>
      </c>
      <c r="BM98" s="13" t="s">
        <v>439</v>
      </c>
    </row>
    <row r="99" spans="2:47" s="1" customFormat="1" ht="12">
      <c r="B99" s="24"/>
      <c r="D99" s="132" t="s">
        <v>146</v>
      </c>
      <c r="F99" s="133" t="s">
        <v>438</v>
      </c>
      <c r="L99" s="24"/>
      <c r="M99" s="134"/>
      <c r="N99" s="45"/>
      <c r="O99" s="45"/>
      <c r="P99" s="45"/>
      <c r="Q99" s="45"/>
      <c r="R99" s="45"/>
      <c r="S99" s="45"/>
      <c r="T99" s="46"/>
      <c r="AT99" s="13" t="s">
        <v>146</v>
      </c>
      <c r="AU99" s="13" t="s">
        <v>78</v>
      </c>
    </row>
    <row r="100" spans="2:65" s="1" customFormat="1" ht="20.45" customHeight="1">
      <c r="B100" s="121"/>
      <c r="C100" s="122" t="s">
        <v>197</v>
      </c>
      <c r="D100" s="122" t="s">
        <v>113</v>
      </c>
      <c r="E100" s="123" t="s">
        <v>440</v>
      </c>
      <c r="F100" s="124" t="s">
        <v>441</v>
      </c>
      <c r="G100" s="125" t="s">
        <v>155</v>
      </c>
      <c r="H100" s="126">
        <v>1</v>
      </c>
      <c r="I100" s="127"/>
      <c r="J100" s="127">
        <f>ROUND(I100*H100,2)</f>
        <v>0</v>
      </c>
      <c r="K100" s="124" t="s">
        <v>1</v>
      </c>
      <c r="L100" s="24"/>
      <c r="M100" s="44" t="s">
        <v>1</v>
      </c>
      <c r="N100" s="128" t="s">
        <v>44</v>
      </c>
      <c r="O100" s="129">
        <v>0</v>
      </c>
      <c r="P100" s="129">
        <f>O100*H100</f>
        <v>0</v>
      </c>
      <c r="Q100" s="129">
        <v>0</v>
      </c>
      <c r="R100" s="129">
        <f>Q100*H100</f>
        <v>0</v>
      </c>
      <c r="S100" s="129">
        <v>0</v>
      </c>
      <c r="T100" s="130">
        <f>S100*H100</f>
        <v>0</v>
      </c>
      <c r="AR100" s="13" t="s">
        <v>154</v>
      </c>
      <c r="AT100" s="13" t="s">
        <v>113</v>
      </c>
      <c r="AU100" s="13" t="s">
        <v>78</v>
      </c>
      <c r="AY100" s="13" t="s">
        <v>144</v>
      </c>
      <c r="BE100" s="131">
        <f>IF(N100="základní",J100,0)</f>
        <v>0</v>
      </c>
      <c r="BF100" s="131">
        <f>IF(N100="snížená",J100,0)</f>
        <v>0</v>
      </c>
      <c r="BG100" s="131">
        <f>IF(N100="zákl. přenesená",J100,0)</f>
        <v>0</v>
      </c>
      <c r="BH100" s="131">
        <f>IF(N100="sníž. přenesená",J100,0)</f>
        <v>0</v>
      </c>
      <c r="BI100" s="131">
        <f>IF(N100="nulová",J100,0)</f>
        <v>0</v>
      </c>
      <c r="BJ100" s="13" t="s">
        <v>19</v>
      </c>
      <c r="BK100" s="131">
        <f>ROUND(I100*H100,2)</f>
        <v>0</v>
      </c>
      <c r="BL100" s="13" t="s">
        <v>154</v>
      </c>
      <c r="BM100" s="13" t="s">
        <v>442</v>
      </c>
    </row>
    <row r="101" spans="2:47" s="1" customFormat="1" ht="12">
      <c r="B101" s="24"/>
      <c r="D101" s="132" t="s">
        <v>146</v>
      </c>
      <c r="F101" s="133" t="s">
        <v>441</v>
      </c>
      <c r="L101" s="24"/>
      <c r="M101" s="134"/>
      <c r="N101" s="45"/>
      <c r="O101" s="45"/>
      <c r="P101" s="45"/>
      <c r="Q101" s="45"/>
      <c r="R101" s="45"/>
      <c r="S101" s="45"/>
      <c r="T101" s="46"/>
      <c r="AT101" s="13" t="s">
        <v>146</v>
      </c>
      <c r="AU101" s="13" t="s">
        <v>78</v>
      </c>
    </row>
    <row r="102" spans="2:65" s="1" customFormat="1" ht="14.45" customHeight="1">
      <c r="B102" s="121"/>
      <c r="C102" s="122" t="s">
        <v>198</v>
      </c>
      <c r="D102" s="122" t="s">
        <v>113</v>
      </c>
      <c r="E102" s="123" t="s">
        <v>443</v>
      </c>
      <c r="F102" s="124" t="s">
        <v>444</v>
      </c>
      <c r="G102" s="125" t="s">
        <v>155</v>
      </c>
      <c r="H102" s="126">
        <v>1</v>
      </c>
      <c r="I102" s="127"/>
      <c r="J102" s="127">
        <f>ROUND(I102*H102,2)</f>
        <v>0</v>
      </c>
      <c r="K102" s="124" t="s">
        <v>1</v>
      </c>
      <c r="L102" s="24"/>
      <c r="M102" s="44" t="s">
        <v>1</v>
      </c>
      <c r="N102" s="128" t="s">
        <v>44</v>
      </c>
      <c r="O102" s="129">
        <v>0</v>
      </c>
      <c r="P102" s="129">
        <f>O102*H102</f>
        <v>0</v>
      </c>
      <c r="Q102" s="129">
        <v>0</v>
      </c>
      <c r="R102" s="129">
        <f>Q102*H102</f>
        <v>0</v>
      </c>
      <c r="S102" s="129">
        <v>0</v>
      </c>
      <c r="T102" s="130">
        <f>S102*H102</f>
        <v>0</v>
      </c>
      <c r="AR102" s="13" t="s">
        <v>154</v>
      </c>
      <c r="AT102" s="13" t="s">
        <v>113</v>
      </c>
      <c r="AU102" s="13" t="s">
        <v>78</v>
      </c>
      <c r="AY102" s="13" t="s">
        <v>144</v>
      </c>
      <c r="BE102" s="131">
        <f>IF(N102="základní",J102,0)</f>
        <v>0</v>
      </c>
      <c r="BF102" s="131">
        <f>IF(N102="snížená",J102,0)</f>
        <v>0</v>
      </c>
      <c r="BG102" s="131">
        <f>IF(N102="zákl. přenesená",J102,0)</f>
        <v>0</v>
      </c>
      <c r="BH102" s="131">
        <f>IF(N102="sníž. přenesená",J102,0)</f>
        <v>0</v>
      </c>
      <c r="BI102" s="131">
        <f>IF(N102="nulová",J102,0)</f>
        <v>0</v>
      </c>
      <c r="BJ102" s="13" t="s">
        <v>19</v>
      </c>
      <c r="BK102" s="131">
        <f>ROUND(I102*H102,2)</f>
        <v>0</v>
      </c>
      <c r="BL102" s="13" t="s">
        <v>154</v>
      </c>
      <c r="BM102" s="13" t="s">
        <v>445</v>
      </c>
    </row>
    <row r="103" spans="2:47" s="1" customFormat="1" ht="12">
      <c r="B103" s="24"/>
      <c r="D103" s="132" t="s">
        <v>146</v>
      </c>
      <c r="F103" s="133" t="s">
        <v>444</v>
      </c>
      <c r="L103" s="24"/>
      <c r="M103" s="134"/>
      <c r="N103" s="45"/>
      <c r="O103" s="45"/>
      <c r="P103" s="45"/>
      <c r="Q103" s="45"/>
      <c r="R103" s="45"/>
      <c r="S103" s="45"/>
      <c r="T103" s="46"/>
      <c r="AT103" s="13" t="s">
        <v>146</v>
      </c>
      <c r="AU103" s="13" t="s">
        <v>78</v>
      </c>
    </row>
    <row r="104" spans="2:65" s="1" customFormat="1" ht="20.45" customHeight="1">
      <c r="B104" s="121"/>
      <c r="C104" s="122" t="s">
        <v>199</v>
      </c>
      <c r="D104" s="122" t="s">
        <v>113</v>
      </c>
      <c r="E104" s="123" t="s">
        <v>446</v>
      </c>
      <c r="F104" s="124" t="s">
        <v>447</v>
      </c>
      <c r="G104" s="125" t="s">
        <v>155</v>
      </c>
      <c r="H104" s="126">
        <v>2</v>
      </c>
      <c r="I104" s="127"/>
      <c r="J104" s="127">
        <f>ROUND(I104*H104,2)</f>
        <v>0</v>
      </c>
      <c r="K104" s="124" t="s">
        <v>1</v>
      </c>
      <c r="L104" s="24"/>
      <c r="M104" s="44" t="s">
        <v>1</v>
      </c>
      <c r="N104" s="128" t="s">
        <v>44</v>
      </c>
      <c r="O104" s="129">
        <v>0</v>
      </c>
      <c r="P104" s="129">
        <f>O104*H104</f>
        <v>0</v>
      </c>
      <c r="Q104" s="129">
        <v>0</v>
      </c>
      <c r="R104" s="129">
        <f>Q104*H104</f>
        <v>0</v>
      </c>
      <c r="S104" s="129">
        <v>0</v>
      </c>
      <c r="T104" s="130">
        <f>S104*H104</f>
        <v>0</v>
      </c>
      <c r="AR104" s="13" t="s">
        <v>154</v>
      </c>
      <c r="AT104" s="13" t="s">
        <v>113</v>
      </c>
      <c r="AU104" s="13" t="s">
        <v>78</v>
      </c>
      <c r="AY104" s="13" t="s">
        <v>144</v>
      </c>
      <c r="BE104" s="131">
        <f>IF(N104="základní",J104,0)</f>
        <v>0</v>
      </c>
      <c r="BF104" s="131">
        <f>IF(N104="snížená",J104,0)</f>
        <v>0</v>
      </c>
      <c r="BG104" s="131">
        <f>IF(N104="zákl. přenesená",J104,0)</f>
        <v>0</v>
      </c>
      <c r="BH104" s="131">
        <f>IF(N104="sníž. přenesená",J104,0)</f>
        <v>0</v>
      </c>
      <c r="BI104" s="131">
        <f>IF(N104="nulová",J104,0)</f>
        <v>0</v>
      </c>
      <c r="BJ104" s="13" t="s">
        <v>19</v>
      </c>
      <c r="BK104" s="131">
        <f>ROUND(I104*H104,2)</f>
        <v>0</v>
      </c>
      <c r="BL104" s="13" t="s">
        <v>154</v>
      </c>
      <c r="BM104" s="13" t="s">
        <v>448</v>
      </c>
    </row>
    <row r="105" spans="2:47" s="1" customFormat="1" ht="19.5">
      <c r="B105" s="24"/>
      <c r="D105" s="132" t="s">
        <v>146</v>
      </c>
      <c r="F105" s="133" t="s">
        <v>447</v>
      </c>
      <c r="L105" s="24"/>
      <c r="M105" s="134"/>
      <c r="N105" s="45"/>
      <c r="O105" s="45"/>
      <c r="P105" s="45"/>
      <c r="Q105" s="45"/>
      <c r="R105" s="45"/>
      <c r="S105" s="45"/>
      <c r="T105" s="46"/>
      <c r="AT105" s="13" t="s">
        <v>146</v>
      </c>
      <c r="AU105" s="13" t="s">
        <v>78</v>
      </c>
    </row>
    <row r="106" spans="2:65" s="1" customFormat="1" ht="14.45" customHeight="1">
      <c r="B106" s="121"/>
      <c r="C106" s="122" t="s">
        <v>200</v>
      </c>
      <c r="D106" s="122" t="s">
        <v>113</v>
      </c>
      <c r="E106" s="123" t="s">
        <v>449</v>
      </c>
      <c r="F106" s="124" t="s">
        <v>450</v>
      </c>
      <c r="G106" s="125" t="s">
        <v>155</v>
      </c>
      <c r="H106" s="126">
        <v>1</v>
      </c>
      <c r="I106" s="127"/>
      <c r="J106" s="127">
        <f>ROUND(I106*H106,2)</f>
        <v>0</v>
      </c>
      <c r="K106" s="124" t="s">
        <v>1</v>
      </c>
      <c r="L106" s="24"/>
      <c r="M106" s="44" t="s">
        <v>1</v>
      </c>
      <c r="N106" s="128" t="s">
        <v>44</v>
      </c>
      <c r="O106" s="129">
        <v>0</v>
      </c>
      <c r="P106" s="129">
        <f>O106*H106</f>
        <v>0</v>
      </c>
      <c r="Q106" s="129">
        <v>0</v>
      </c>
      <c r="R106" s="129">
        <f>Q106*H106</f>
        <v>0</v>
      </c>
      <c r="S106" s="129">
        <v>0</v>
      </c>
      <c r="T106" s="130">
        <f>S106*H106</f>
        <v>0</v>
      </c>
      <c r="AR106" s="13" t="s">
        <v>154</v>
      </c>
      <c r="AT106" s="13" t="s">
        <v>113</v>
      </c>
      <c r="AU106" s="13" t="s">
        <v>78</v>
      </c>
      <c r="AY106" s="13" t="s">
        <v>144</v>
      </c>
      <c r="BE106" s="131">
        <f>IF(N106="základní",J106,0)</f>
        <v>0</v>
      </c>
      <c r="BF106" s="131">
        <f>IF(N106="snížená",J106,0)</f>
        <v>0</v>
      </c>
      <c r="BG106" s="131">
        <f>IF(N106="zákl. přenesená",J106,0)</f>
        <v>0</v>
      </c>
      <c r="BH106" s="131">
        <f>IF(N106="sníž. přenesená",J106,0)</f>
        <v>0</v>
      </c>
      <c r="BI106" s="131">
        <f>IF(N106="nulová",J106,0)</f>
        <v>0</v>
      </c>
      <c r="BJ106" s="13" t="s">
        <v>19</v>
      </c>
      <c r="BK106" s="131">
        <f>ROUND(I106*H106,2)</f>
        <v>0</v>
      </c>
      <c r="BL106" s="13" t="s">
        <v>154</v>
      </c>
      <c r="BM106" s="13" t="s">
        <v>451</v>
      </c>
    </row>
    <row r="107" spans="2:47" s="1" customFormat="1" ht="12">
      <c r="B107" s="24"/>
      <c r="D107" s="132" t="s">
        <v>146</v>
      </c>
      <c r="F107" s="133" t="s">
        <v>450</v>
      </c>
      <c r="L107" s="24"/>
      <c r="M107" s="135"/>
      <c r="N107" s="136"/>
      <c r="O107" s="136"/>
      <c r="P107" s="136"/>
      <c r="Q107" s="136"/>
      <c r="R107" s="136"/>
      <c r="S107" s="136"/>
      <c r="T107" s="137"/>
      <c r="AT107" s="13" t="s">
        <v>146</v>
      </c>
      <c r="AU107" s="13" t="s">
        <v>78</v>
      </c>
    </row>
    <row r="108" spans="2:12" s="1" customFormat="1" ht="6.95" customHeight="1">
      <c r="B108" s="34"/>
      <c r="C108" s="35"/>
      <c r="D108" s="35"/>
      <c r="E108" s="35"/>
      <c r="F108" s="35"/>
      <c r="G108" s="35"/>
      <c r="H108" s="35"/>
      <c r="I108" s="35"/>
      <c r="J108" s="35"/>
      <c r="K108" s="35"/>
      <c r="L108" s="24"/>
    </row>
  </sheetData>
  <autoFilter ref="C86:K107"/>
  <mergeCells count="12">
    <mergeCell ref="E79:H79"/>
    <mergeCell ref="L2:V2"/>
    <mergeCell ref="E50:H50"/>
    <mergeCell ref="E52:H52"/>
    <mergeCell ref="E54:H54"/>
    <mergeCell ref="E75:H75"/>
    <mergeCell ref="E77:H77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18"/>
  <sheetViews>
    <sheetView showGridLines="0" workbookViewId="0" topLeftCell="A75">
      <selection activeCell="I90" sqref="I90:I117"/>
    </sheetView>
  </sheetViews>
  <sheetFormatPr defaultColWidth="9.140625" defaultRowHeight="12"/>
  <cols>
    <col min="1" max="1" width="7.140625" style="0" customWidth="1"/>
    <col min="2" max="2" width="1.421875" style="0" customWidth="1"/>
    <col min="3" max="3" width="3.421875" style="0" customWidth="1"/>
    <col min="4" max="4" width="3.7109375" style="0" customWidth="1"/>
    <col min="5" max="5" width="14.7109375" style="0" customWidth="1"/>
    <col min="6" max="6" width="86.421875" style="0" customWidth="1"/>
    <col min="7" max="7" width="7.421875" style="0" customWidth="1"/>
    <col min="8" max="8" width="9.421875" style="0" customWidth="1"/>
    <col min="9" max="9" width="12.140625" style="0" customWidth="1"/>
    <col min="10" max="10" width="20.140625" style="0" customWidth="1"/>
    <col min="11" max="11" width="13.28125" style="0" hidden="1" customWidth="1"/>
    <col min="12" max="12" width="8.00390625" style="0" customWidth="1"/>
    <col min="13" max="13" width="9.28125" style="0" hidden="1" customWidth="1"/>
    <col min="14" max="14" width="9.140625" style="0" hidden="1" customWidth="1"/>
    <col min="15" max="20" width="12.140625" style="0" hidden="1" customWidth="1"/>
    <col min="21" max="21" width="14.00390625" style="0" hidden="1" customWidth="1"/>
    <col min="22" max="22" width="10.421875" style="0" customWidth="1"/>
    <col min="23" max="23" width="14.00390625" style="0" customWidth="1"/>
    <col min="24" max="24" width="10.421875" style="0" customWidth="1"/>
    <col min="25" max="25" width="12.8515625" style="0" customWidth="1"/>
    <col min="26" max="26" width="9.421875" style="0" customWidth="1"/>
    <col min="27" max="27" width="12.8515625" style="0" customWidth="1"/>
    <col min="28" max="28" width="14.00390625" style="0" customWidth="1"/>
    <col min="29" max="29" width="9.421875" style="0" customWidth="1"/>
    <col min="30" max="30" width="12.8515625" style="0" customWidth="1"/>
    <col min="31" max="31" width="14.00390625" style="0" customWidth="1"/>
    <col min="44" max="65" width="9.140625" style="0" hidden="1" customWidth="1"/>
  </cols>
  <sheetData>
    <row r="1" ht="12">
      <c r="A1" s="85"/>
    </row>
    <row r="2" spans="12:46" ht="36.95" customHeight="1">
      <c r="L2" s="153" t="s">
        <v>5</v>
      </c>
      <c r="M2" s="151"/>
      <c r="N2" s="151"/>
      <c r="O2" s="151"/>
      <c r="P2" s="151"/>
      <c r="Q2" s="151"/>
      <c r="R2" s="151"/>
      <c r="S2" s="151"/>
      <c r="T2" s="151"/>
      <c r="U2" s="151"/>
      <c r="V2" s="151"/>
      <c r="AT2" s="13" t="s">
        <v>120</v>
      </c>
    </row>
    <row r="3" spans="2:4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78</v>
      </c>
    </row>
    <row r="4" spans="2:46" ht="24.95" customHeight="1">
      <c r="B4" s="16"/>
      <c r="D4" s="17" t="s">
        <v>123</v>
      </c>
      <c r="L4" s="16"/>
      <c r="M4" s="18" t="s">
        <v>10</v>
      </c>
      <c r="AT4" s="13" t="s">
        <v>3</v>
      </c>
    </row>
    <row r="5" spans="2:12" ht="6.95" customHeight="1">
      <c r="B5" s="16"/>
      <c r="L5" s="16"/>
    </row>
    <row r="6" spans="2:12" ht="12" customHeight="1">
      <c r="B6" s="16"/>
      <c r="D6" s="21" t="s">
        <v>14</v>
      </c>
      <c r="L6" s="16"/>
    </row>
    <row r="7" spans="2:12" ht="14.45" customHeight="1">
      <c r="B7" s="16"/>
      <c r="E7" s="186" t="str">
        <f>'Rekapitulace stavby'!K6</f>
        <v>Stavební úpravy Jízdárny - 1PP, Tachov - Světce</v>
      </c>
      <c r="F7" s="187"/>
      <c r="G7" s="187"/>
      <c r="H7" s="187"/>
      <c r="L7" s="16"/>
    </row>
    <row r="8" spans="2:12" ht="12" customHeight="1">
      <c r="B8" s="16"/>
      <c r="D8" s="21" t="s">
        <v>124</v>
      </c>
      <c r="L8" s="16"/>
    </row>
    <row r="9" spans="2:12" s="1" customFormat="1" ht="14.45" customHeight="1">
      <c r="B9" s="24"/>
      <c r="E9" s="186" t="s">
        <v>242</v>
      </c>
      <c r="F9" s="167"/>
      <c r="G9" s="167"/>
      <c r="H9" s="167"/>
      <c r="L9" s="24"/>
    </row>
    <row r="10" spans="2:12" s="1" customFormat="1" ht="12" customHeight="1">
      <c r="B10" s="24"/>
      <c r="D10" s="21" t="s">
        <v>201</v>
      </c>
      <c r="L10" s="24"/>
    </row>
    <row r="11" spans="2:12" s="1" customFormat="1" ht="36.95" customHeight="1">
      <c r="B11" s="24"/>
      <c r="E11" s="168" t="s">
        <v>452</v>
      </c>
      <c r="F11" s="167"/>
      <c r="G11" s="167"/>
      <c r="H11" s="167"/>
      <c r="L11" s="24"/>
    </row>
    <row r="12" spans="2:12" s="1" customFormat="1" ht="12">
      <c r="B12" s="24"/>
      <c r="L12" s="24"/>
    </row>
    <row r="13" spans="2:12" s="1" customFormat="1" ht="12" customHeight="1">
      <c r="B13" s="24"/>
      <c r="D13" s="21" t="s">
        <v>17</v>
      </c>
      <c r="F13" s="13" t="s">
        <v>1</v>
      </c>
      <c r="I13" s="21" t="s">
        <v>18</v>
      </c>
      <c r="J13" s="13" t="s">
        <v>1</v>
      </c>
      <c r="L13" s="24"/>
    </row>
    <row r="14" spans="2:12" s="1" customFormat="1" ht="12" customHeight="1">
      <c r="B14" s="24"/>
      <c r="D14" s="21" t="s">
        <v>20</v>
      </c>
      <c r="F14" s="13" t="s">
        <v>31</v>
      </c>
      <c r="I14" s="21" t="s">
        <v>22</v>
      </c>
      <c r="J14" s="41" t="str">
        <f>'Rekapitulace stavby'!AN8</f>
        <v>6. 7. 2018</v>
      </c>
      <c r="L14" s="24"/>
    </row>
    <row r="15" spans="2:12" s="1" customFormat="1" ht="10.9" customHeight="1">
      <c r="B15" s="24"/>
      <c r="L15" s="24"/>
    </row>
    <row r="16" spans="2:12" s="1" customFormat="1" ht="12" customHeight="1">
      <c r="B16" s="24"/>
      <c r="D16" s="21" t="s">
        <v>26</v>
      </c>
      <c r="I16" s="21" t="s">
        <v>27</v>
      </c>
      <c r="J16" s="13" t="str">
        <f>IF('Rekapitulace stavby'!AN10="","",'Rekapitulace stavby'!AN10)</f>
        <v/>
      </c>
      <c r="L16" s="24"/>
    </row>
    <row r="17" spans="2:12" s="1" customFormat="1" ht="18" customHeight="1">
      <c r="B17" s="24"/>
      <c r="E17" s="13" t="str">
        <f>IF('Rekapitulace stavby'!E11="","",'Rekapitulace stavby'!E11)</f>
        <v>Město Tachov</v>
      </c>
      <c r="I17" s="21" t="s">
        <v>29</v>
      </c>
      <c r="J17" s="13" t="str">
        <f>IF('Rekapitulace stavby'!AN11="","",'Rekapitulace stavby'!AN11)</f>
        <v/>
      </c>
      <c r="L17" s="24"/>
    </row>
    <row r="18" spans="2:12" s="1" customFormat="1" ht="6.95" customHeight="1">
      <c r="B18" s="24"/>
      <c r="L18" s="24"/>
    </row>
    <row r="19" spans="2:12" s="1" customFormat="1" ht="12" customHeight="1">
      <c r="B19" s="24"/>
      <c r="D19" s="21" t="s">
        <v>30</v>
      </c>
      <c r="I19" s="21" t="s">
        <v>27</v>
      </c>
      <c r="J19" s="13" t="str">
        <f>'Rekapitulace stavby'!AN13</f>
        <v/>
      </c>
      <c r="L19" s="24"/>
    </row>
    <row r="20" spans="2:12" s="1" customFormat="1" ht="18" customHeight="1">
      <c r="B20" s="24"/>
      <c r="E20" s="150" t="str">
        <f>'Rekapitulace stavby'!E14</f>
        <v xml:space="preserve"> </v>
      </c>
      <c r="F20" s="150"/>
      <c r="G20" s="150"/>
      <c r="H20" s="150"/>
      <c r="I20" s="21" t="s">
        <v>29</v>
      </c>
      <c r="J20" s="13" t="str">
        <f>'Rekapitulace stavby'!AN14</f>
        <v/>
      </c>
      <c r="L20" s="24"/>
    </row>
    <row r="21" spans="2:12" s="1" customFormat="1" ht="6.95" customHeight="1">
      <c r="B21" s="24"/>
      <c r="L21" s="24"/>
    </row>
    <row r="22" spans="2:12" s="1" customFormat="1" ht="12" customHeight="1">
      <c r="B22" s="24"/>
      <c r="D22" s="21" t="s">
        <v>32</v>
      </c>
      <c r="I22" s="21" t="s">
        <v>27</v>
      </c>
      <c r="J22" s="13" t="str">
        <f>IF('Rekapitulace stavby'!AN16="","",'Rekapitulace stavby'!AN16)</f>
        <v/>
      </c>
      <c r="L22" s="24"/>
    </row>
    <row r="23" spans="2:12" s="1" customFormat="1" ht="18" customHeight="1">
      <c r="B23" s="24"/>
      <c r="E23" s="13" t="str">
        <f>IF('Rekapitulace stavby'!E17="","",'Rekapitulace stavby'!E17)</f>
        <v>Ateliér Soukup Opl Švehla s.r.o.</v>
      </c>
      <c r="I23" s="21" t="s">
        <v>29</v>
      </c>
      <c r="J23" s="13" t="str">
        <f>IF('Rekapitulace stavby'!AN17="","",'Rekapitulace stavby'!AN17)</f>
        <v/>
      </c>
      <c r="L23" s="24"/>
    </row>
    <row r="24" spans="2:12" s="1" customFormat="1" ht="6.95" customHeight="1">
      <c r="B24" s="24"/>
      <c r="L24" s="24"/>
    </row>
    <row r="25" spans="2:12" s="1" customFormat="1" ht="12" customHeight="1">
      <c r="B25" s="24"/>
      <c r="D25" s="21" t="s">
        <v>35</v>
      </c>
      <c r="I25" s="21" t="s">
        <v>27</v>
      </c>
      <c r="J25" s="13" t="str">
        <f>IF('Rekapitulace stavby'!AN19="","",'Rekapitulace stavby'!AN19)</f>
        <v/>
      </c>
      <c r="L25" s="24"/>
    </row>
    <row r="26" spans="2:12" s="1" customFormat="1" ht="18" customHeight="1">
      <c r="B26" s="24"/>
      <c r="E26" s="13" t="str">
        <f>IF('Rekapitulace stavby'!E20="","",'Rekapitulace stavby'!E20)</f>
        <v>Tomáš Chlumecký</v>
      </c>
      <c r="I26" s="21" t="s">
        <v>29</v>
      </c>
      <c r="J26" s="13" t="str">
        <f>IF('Rekapitulace stavby'!AN20="","",'Rekapitulace stavby'!AN20)</f>
        <v/>
      </c>
      <c r="L26" s="24"/>
    </row>
    <row r="27" spans="2:12" s="1" customFormat="1" ht="6.95" customHeight="1">
      <c r="B27" s="24"/>
      <c r="L27" s="24"/>
    </row>
    <row r="28" spans="2:12" s="1" customFormat="1" ht="12" customHeight="1">
      <c r="B28" s="24"/>
      <c r="D28" s="21" t="s">
        <v>37</v>
      </c>
      <c r="L28" s="24"/>
    </row>
    <row r="29" spans="2:12" s="7" customFormat="1" ht="14.45" customHeight="1">
      <c r="B29" s="86"/>
      <c r="E29" s="154" t="s">
        <v>1</v>
      </c>
      <c r="F29" s="154"/>
      <c r="G29" s="154"/>
      <c r="H29" s="154"/>
      <c r="L29" s="86"/>
    </row>
    <row r="30" spans="2:12" s="1" customFormat="1" ht="6.95" customHeight="1">
      <c r="B30" s="24"/>
      <c r="L30" s="24"/>
    </row>
    <row r="31" spans="2:12" s="1" customFormat="1" ht="6.95" customHeight="1">
      <c r="B31" s="24"/>
      <c r="D31" s="42"/>
      <c r="E31" s="42"/>
      <c r="F31" s="42"/>
      <c r="G31" s="42"/>
      <c r="H31" s="42"/>
      <c r="I31" s="42"/>
      <c r="J31" s="42"/>
      <c r="K31" s="42"/>
      <c r="L31" s="24"/>
    </row>
    <row r="32" spans="2:12" s="1" customFormat="1" ht="25.35" customHeight="1">
      <c r="B32" s="24"/>
      <c r="D32" s="87" t="s">
        <v>39</v>
      </c>
      <c r="J32" s="56">
        <f>ROUND(J87,2)</f>
        <v>0</v>
      </c>
      <c r="L32" s="24"/>
    </row>
    <row r="33" spans="2:12" s="1" customFormat="1" ht="6.95" customHeight="1">
      <c r="B33" s="24"/>
      <c r="D33" s="42"/>
      <c r="E33" s="42"/>
      <c r="F33" s="42"/>
      <c r="G33" s="42"/>
      <c r="H33" s="42"/>
      <c r="I33" s="42"/>
      <c r="J33" s="42"/>
      <c r="K33" s="42"/>
      <c r="L33" s="24"/>
    </row>
    <row r="34" spans="2:12" s="1" customFormat="1" ht="14.45" customHeight="1">
      <c r="B34" s="24"/>
      <c r="F34" s="27" t="s">
        <v>41</v>
      </c>
      <c r="I34" s="27" t="s">
        <v>40</v>
      </c>
      <c r="J34" s="27" t="s">
        <v>42</v>
      </c>
      <c r="L34" s="24"/>
    </row>
    <row r="35" spans="2:12" s="1" customFormat="1" ht="14.45" customHeight="1">
      <c r="B35" s="24"/>
      <c r="D35" s="21" t="s">
        <v>43</v>
      </c>
      <c r="E35" s="21" t="s">
        <v>44</v>
      </c>
      <c r="F35" s="88">
        <f>ROUND((SUM(BE87:BE117)),2)</f>
        <v>0</v>
      </c>
      <c r="I35" s="29">
        <v>0.21</v>
      </c>
      <c r="J35" s="88">
        <f>ROUND(((SUM(BE87:BE117))*I35),2)</f>
        <v>0</v>
      </c>
      <c r="L35" s="24"/>
    </row>
    <row r="36" spans="2:12" s="1" customFormat="1" ht="14.45" customHeight="1">
      <c r="B36" s="24"/>
      <c r="E36" s="21" t="s">
        <v>45</v>
      </c>
      <c r="F36" s="88">
        <f>ROUND((SUM(BF87:BF117)),2)</f>
        <v>0</v>
      </c>
      <c r="I36" s="29">
        <v>0.15</v>
      </c>
      <c r="J36" s="88">
        <f>ROUND(((SUM(BF87:BF117))*I36),2)</f>
        <v>0</v>
      </c>
      <c r="L36" s="24"/>
    </row>
    <row r="37" spans="2:12" s="1" customFormat="1" ht="14.45" customHeight="1" hidden="1">
      <c r="B37" s="24"/>
      <c r="E37" s="21" t="s">
        <v>46</v>
      </c>
      <c r="F37" s="88">
        <f>ROUND((SUM(BG87:BG117)),2)</f>
        <v>0</v>
      </c>
      <c r="I37" s="29">
        <v>0.21</v>
      </c>
      <c r="J37" s="88">
        <f>0</f>
        <v>0</v>
      </c>
      <c r="L37" s="24"/>
    </row>
    <row r="38" spans="2:12" s="1" customFormat="1" ht="14.45" customHeight="1" hidden="1">
      <c r="B38" s="24"/>
      <c r="E38" s="21" t="s">
        <v>47</v>
      </c>
      <c r="F38" s="88">
        <f>ROUND((SUM(BH87:BH117)),2)</f>
        <v>0</v>
      </c>
      <c r="I38" s="29">
        <v>0.15</v>
      </c>
      <c r="J38" s="88">
        <f>0</f>
        <v>0</v>
      </c>
      <c r="L38" s="24"/>
    </row>
    <row r="39" spans="2:12" s="1" customFormat="1" ht="14.45" customHeight="1" hidden="1">
      <c r="B39" s="24"/>
      <c r="E39" s="21" t="s">
        <v>48</v>
      </c>
      <c r="F39" s="88">
        <f>ROUND((SUM(BI87:BI117)),2)</f>
        <v>0</v>
      </c>
      <c r="I39" s="29">
        <v>0</v>
      </c>
      <c r="J39" s="88">
        <f>0</f>
        <v>0</v>
      </c>
      <c r="L39" s="24"/>
    </row>
    <row r="40" spans="2:12" s="1" customFormat="1" ht="6.95" customHeight="1">
      <c r="B40" s="24"/>
      <c r="L40" s="24"/>
    </row>
    <row r="41" spans="2:12" s="1" customFormat="1" ht="25.35" customHeight="1">
      <c r="B41" s="24"/>
      <c r="C41" s="89"/>
      <c r="D41" s="90" t="s">
        <v>49</v>
      </c>
      <c r="E41" s="47"/>
      <c r="F41" s="47"/>
      <c r="G41" s="91" t="s">
        <v>50</v>
      </c>
      <c r="H41" s="92" t="s">
        <v>51</v>
      </c>
      <c r="I41" s="47"/>
      <c r="J41" s="93">
        <f>SUM(J32:J39)</f>
        <v>0</v>
      </c>
      <c r="K41" s="94"/>
      <c r="L41" s="24"/>
    </row>
    <row r="42" spans="2:12" s="1" customFormat="1" ht="14.45" customHeight="1">
      <c r="B42" s="34"/>
      <c r="C42" s="35"/>
      <c r="D42" s="35"/>
      <c r="E42" s="35"/>
      <c r="F42" s="35"/>
      <c r="G42" s="35"/>
      <c r="H42" s="35"/>
      <c r="I42" s="35"/>
      <c r="J42" s="35"/>
      <c r="K42" s="35"/>
      <c r="L42" s="24"/>
    </row>
    <row r="46" spans="2:12" s="1" customFormat="1" ht="6.95" customHeight="1"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24"/>
    </row>
    <row r="47" spans="2:12" s="1" customFormat="1" ht="24.95" customHeight="1">
      <c r="B47" s="24"/>
      <c r="C47" s="17" t="s">
        <v>125</v>
      </c>
      <c r="L47" s="24"/>
    </row>
    <row r="48" spans="2:12" s="1" customFormat="1" ht="6.95" customHeight="1">
      <c r="B48" s="24"/>
      <c r="L48" s="24"/>
    </row>
    <row r="49" spans="2:12" s="1" customFormat="1" ht="12" customHeight="1">
      <c r="B49" s="24"/>
      <c r="C49" s="21" t="s">
        <v>14</v>
      </c>
      <c r="L49" s="24"/>
    </row>
    <row r="50" spans="2:12" s="1" customFormat="1" ht="14.45" customHeight="1">
      <c r="B50" s="24"/>
      <c r="E50" s="186" t="str">
        <f>E7</f>
        <v>Stavební úpravy Jízdárny - 1PP, Tachov - Světce</v>
      </c>
      <c r="F50" s="187"/>
      <c r="G50" s="187"/>
      <c r="H50" s="187"/>
      <c r="L50" s="24"/>
    </row>
    <row r="51" spans="2:12" ht="12" customHeight="1">
      <c r="B51" s="16"/>
      <c r="C51" s="21" t="s">
        <v>124</v>
      </c>
      <c r="L51" s="16"/>
    </row>
    <row r="52" spans="2:12" s="1" customFormat="1" ht="14.45" customHeight="1">
      <c r="B52" s="24"/>
      <c r="E52" s="186" t="s">
        <v>242</v>
      </c>
      <c r="F52" s="167"/>
      <c r="G52" s="167"/>
      <c r="H52" s="167"/>
      <c r="L52" s="24"/>
    </row>
    <row r="53" spans="2:12" s="1" customFormat="1" ht="12" customHeight="1">
      <c r="B53" s="24"/>
      <c r="C53" s="21" t="s">
        <v>201</v>
      </c>
      <c r="L53" s="24"/>
    </row>
    <row r="54" spans="2:12" s="1" customFormat="1" ht="14.45" customHeight="1">
      <c r="B54" s="24"/>
      <c r="E54" s="168" t="str">
        <f>E11</f>
        <v>R - Dobové prvky</v>
      </c>
      <c r="F54" s="167"/>
      <c r="G54" s="167"/>
      <c r="H54" s="167"/>
      <c r="L54" s="24"/>
    </row>
    <row r="55" spans="2:12" s="1" customFormat="1" ht="6.95" customHeight="1">
      <c r="B55" s="24"/>
      <c r="L55" s="24"/>
    </row>
    <row r="56" spans="2:12" s="1" customFormat="1" ht="12" customHeight="1">
      <c r="B56" s="24"/>
      <c r="C56" s="21" t="s">
        <v>20</v>
      </c>
      <c r="F56" s="13" t="str">
        <f>F14</f>
        <v xml:space="preserve"> </v>
      </c>
      <c r="I56" s="21" t="s">
        <v>22</v>
      </c>
      <c r="J56" s="41" t="str">
        <f>IF(J14="","",J14)</f>
        <v>6. 7. 2018</v>
      </c>
      <c r="L56" s="24"/>
    </row>
    <row r="57" spans="2:12" s="1" customFormat="1" ht="6.95" customHeight="1">
      <c r="B57" s="24"/>
      <c r="L57" s="24"/>
    </row>
    <row r="58" spans="2:12" s="1" customFormat="1" ht="22.9" customHeight="1">
      <c r="B58" s="24"/>
      <c r="C58" s="21" t="s">
        <v>26</v>
      </c>
      <c r="F58" s="13" t="str">
        <f>E17</f>
        <v>Město Tachov</v>
      </c>
      <c r="I58" s="21" t="s">
        <v>32</v>
      </c>
      <c r="J58" s="22" t="str">
        <f>E23</f>
        <v>Ateliér Soukup Opl Švehla s.r.o.</v>
      </c>
      <c r="L58" s="24"/>
    </row>
    <row r="59" spans="2:12" s="1" customFormat="1" ht="12.6" customHeight="1">
      <c r="B59" s="24"/>
      <c r="C59" s="21" t="s">
        <v>30</v>
      </c>
      <c r="F59" s="13" t="str">
        <f>IF(E20="","",E20)</f>
        <v xml:space="preserve"> </v>
      </c>
      <c r="I59" s="21" t="s">
        <v>35</v>
      </c>
      <c r="J59" s="22" t="str">
        <f>E26</f>
        <v>Tomáš Chlumecký</v>
      </c>
      <c r="L59" s="24"/>
    </row>
    <row r="60" spans="2:12" s="1" customFormat="1" ht="10.35" customHeight="1">
      <c r="B60" s="24"/>
      <c r="L60" s="24"/>
    </row>
    <row r="61" spans="2:12" s="1" customFormat="1" ht="29.25" customHeight="1">
      <c r="B61" s="24"/>
      <c r="C61" s="95" t="s">
        <v>126</v>
      </c>
      <c r="D61" s="89"/>
      <c r="E61" s="89"/>
      <c r="F61" s="89"/>
      <c r="G61" s="89"/>
      <c r="H61" s="89"/>
      <c r="I61" s="89"/>
      <c r="J61" s="96" t="s">
        <v>127</v>
      </c>
      <c r="K61" s="89"/>
      <c r="L61" s="24"/>
    </row>
    <row r="62" spans="2:12" s="1" customFormat="1" ht="10.35" customHeight="1">
      <c r="B62" s="24"/>
      <c r="L62" s="24"/>
    </row>
    <row r="63" spans="2:47" s="1" customFormat="1" ht="22.9" customHeight="1">
      <c r="B63" s="24"/>
      <c r="C63" s="97" t="s">
        <v>128</v>
      </c>
      <c r="J63" s="56">
        <f>J87</f>
        <v>0</v>
      </c>
      <c r="L63" s="24"/>
      <c r="AU63" s="13" t="s">
        <v>129</v>
      </c>
    </row>
    <row r="64" spans="2:12" s="8" customFormat="1" ht="24.95" customHeight="1">
      <c r="B64" s="98"/>
      <c r="D64" s="99" t="s">
        <v>149</v>
      </c>
      <c r="E64" s="100"/>
      <c r="F64" s="100"/>
      <c r="G64" s="100"/>
      <c r="H64" s="100"/>
      <c r="I64" s="100"/>
      <c r="J64" s="101">
        <f>J88</f>
        <v>0</v>
      </c>
      <c r="L64" s="98"/>
    </row>
    <row r="65" spans="2:12" s="11" customFormat="1" ht="19.9" customHeight="1">
      <c r="B65" s="138"/>
      <c r="D65" s="139" t="s">
        <v>150</v>
      </c>
      <c r="E65" s="140"/>
      <c r="F65" s="140"/>
      <c r="G65" s="140"/>
      <c r="H65" s="140"/>
      <c r="I65" s="140"/>
      <c r="J65" s="141">
        <f>J89</f>
        <v>0</v>
      </c>
      <c r="L65" s="138"/>
    </row>
    <row r="66" spans="2:12" s="1" customFormat="1" ht="21.75" customHeight="1">
      <c r="B66" s="24"/>
      <c r="L66" s="24"/>
    </row>
    <row r="67" spans="2:12" s="1" customFormat="1" ht="6.95" customHeight="1">
      <c r="B67" s="34"/>
      <c r="C67" s="35"/>
      <c r="D67" s="35"/>
      <c r="E67" s="35"/>
      <c r="F67" s="35"/>
      <c r="G67" s="35"/>
      <c r="H67" s="35"/>
      <c r="I67" s="35"/>
      <c r="J67" s="35"/>
      <c r="K67" s="35"/>
      <c r="L67" s="24"/>
    </row>
    <row r="71" spans="2:12" s="1" customFormat="1" ht="6.95" customHeight="1">
      <c r="B71" s="36"/>
      <c r="C71" s="37"/>
      <c r="D71" s="37"/>
      <c r="E71" s="37"/>
      <c r="F71" s="37"/>
      <c r="G71" s="37"/>
      <c r="H71" s="37"/>
      <c r="I71" s="37"/>
      <c r="J71" s="37"/>
      <c r="K71" s="37"/>
      <c r="L71" s="24"/>
    </row>
    <row r="72" spans="2:12" s="1" customFormat="1" ht="24.95" customHeight="1">
      <c r="B72" s="24"/>
      <c r="C72" s="17" t="s">
        <v>130</v>
      </c>
      <c r="L72" s="24"/>
    </row>
    <row r="73" spans="2:12" s="1" customFormat="1" ht="6.95" customHeight="1">
      <c r="B73" s="24"/>
      <c r="L73" s="24"/>
    </row>
    <row r="74" spans="2:12" s="1" customFormat="1" ht="12" customHeight="1">
      <c r="B74" s="24"/>
      <c r="C74" s="21" t="s">
        <v>14</v>
      </c>
      <c r="L74" s="24"/>
    </row>
    <row r="75" spans="2:12" s="1" customFormat="1" ht="14.45" customHeight="1">
      <c r="B75" s="24"/>
      <c r="E75" s="186" t="str">
        <f>E7</f>
        <v>Stavební úpravy Jízdárny - 1PP, Tachov - Světce</v>
      </c>
      <c r="F75" s="187"/>
      <c r="G75" s="187"/>
      <c r="H75" s="187"/>
      <c r="L75" s="24"/>
    </row>
    <row r="76" spans="2:12" ht="12" customHeight="1">
      <c r="B76" s="16"/>
      <c r="C76" s="21" t="s">
        <v>124</v>
      </c>
      <c r="L76" s="16"/>
    </row>
    <row r="77" spans="2:12" s="1" customFormat="1" ht="14.45" customHeight="1">
      <c r="B77" s="24"/>
      <c r="E77" s="186" t="s">
        <v>242</v>
      </c>
      <c r="F77" s="167"/>
      <c r="G77" s="167"/>
      <c r="H77" s="167"/>
      <c r="L77" s="24"/>
    </row>
    <row r="78" spans="2:12" s="1" customFormat="1" ht="12" customHeight="1">
      <c r="B78" s="24"/>
      <c r="C78" s="21" t="s">
        <v>201</v>
      </c>
      <c r="L78" s="24"/>
    </row>
    <row r="79" spans="2:12" s="1" customFormat="1" ht="14.45" customHeight="1">
      <c r="B79" s="24"/>
      <c r="E79" s="168" t="str">
        <f>E11</f>
        <v>R - Dobové prvky</v>
      </c>
      <c r="F79" s="167"/>
      <c r="G79" s="167"/>
      <c r="H79" s="167"/>
      <c r="L79" s="24"/>
    </row>
    <row r="80" spans="2:12" s="1" customFormat="1" ht="6.95" customHeight="1">
      <c r="B80" s="24"/>
      <c r="L80" s="24"/>
    </row>
    <row r="81" spans="2:12" s="1" customFormat="1" ht="12" customHeight="1">
      <c r="B81" s="24"/>
      <c r="C81" s="21" t="s">
        <v>20</v>
      </c>
      <c r="F81" s="13" t="str">
        <f>F14</f>
        <v xml:space="preserve"> </v>
      </c>
      <c r="I81" s="21" t="s">
        <v>22</v>
      </c>
      <c r="J81" s="41" t="str">
        <f>IF(J14="","",J14)</f>
        <v>6. 7. 2018</v>
      </c>
      <c r="L81" s="24"/>
    </row>
    <row r="82" spans="2:12" s="1" customFormat="1" ht="6.95" customHeight="1">
      <c r="B82" s="24"/>
      <c r="L82" s="24"/>
    </row>
    <row r="83" spans="2:12" s="1" customFormat="1" ht="22.9" customHeight="1">
      <c r="B83" s="24"/>
      <c r="C83" s="21" t="s">
        <v>26</v>
      </c>
      <c r="F83" s="13" t="str">
        <f>E17</f>
        <v>Město Tachov</v>
      </c>
      <c r="I83" s="21" t="s">
        <v>32</v>
      </c>
      <c r="J83" s="22" t="str">
        <f>E23</f>
        <v>Ateliér Soukup Opl Švehla s.r.o.</v>
      </c>
      <c r="L83" s="24"/>
    </row>
    <row r="84" spans="2:12" s="1" customFormat="1" ht="12.6" customHeight="1">
      <c r="B84" s="24"/>
      <c r="C84" s="21" t="s">
        <v>30</v>
      </c>
      <c r="F84" s="13" t="str">
        <f>IF(E20="","",E20)</f>
        <v xml:space="preserve"> </v>
      </c>
      <c r="I84" s="21" t="s">
        <v>35</v>
      </c>
      <c r="J84" s="22" t="str">
        <f>E26</f>
        <v>Tomáš Chlumecký</v>
      </c>
      <c r="L84" s="24"/>
    </row>
    <row r="85" spans="2:12" s="1" customFormat="1" ht="10.35" customHeight="1">
      <c r="B85" s="24"/>
      <c r="L85" s="24"/>
    </row>
    <row r="86" spans="2:20" s="9" customFormat="1" ht="29.25" customHeight="1">
      <c r="B86" s="102"/>
      <c r="C86" s="103" t="s">
        <v>131</v>
      </c>
      <c r="D86" s="104" t="s">
        <v>58</v>
      </c>
      <c r="E86" s="104" t="s">
        <v>54</v>
      </c>
      <c r="F86" s="104" t="s">
        <v>55</v>
      </c>
      <c r="G86" s="104" t="s">
        <v>132</v>
      </c>
      <c r="H86" s="104" t="s">
        <v>133</v>
      </c>
      <c r="I86" s="104" t="s">
        <v>134</v>
      </c>
      <c r="J86" s="105" t="s">
        <v>127</v>
      </c>
      <c r="K86" s="106" t="s">
        <v>135</v>
      </c>
      <c r="L86" s="102"/>
      <c r="M86" s="49" t="s">
        <v>1</v>
      </c>
      <c r="N86" s="50" t="s">
        <v>43</v>
      </c>
      <c r="O86" s="50" t="s">
        <v>136</v>
      </c>
      <c r="P86" s="50" t="s">
        <v>137</v>
      </c>
      <c r="Q86" s="50" t="s">
        <v>138</v>
      </c>
      <c r="R86" s="50" t="s">
        <v>139</v>
      </c>
      <c r="S86" s="50" t="s">
        <v>140</v>
      </c>
      <c r="T86" s="51" t="s">
        <v>141</v>
      </c>
    </row>
    <row r="87" spans="2:63" s="1" customFormat="1" ht="22.9" customHeight="1">
      <c r="B87" s="24"/>
      <c r="C87" s="54" t="s">
        <v>142</v>
      </c>
      <c r="J87" s="107">
        <f>BK87</f>
        <v>0</v>
      </c>
      <c r="L87" s="24"/>
      <c r="M87" s="52"/>
      <c r="N87" s="42"/>
      <c r="O87" s="42"/>
      <c r="P87" s="108">
        <f>P88</f>
        <v>0</v>
      </c>
      <c r="Q87" s="42"/>
      <c r="R87" s="108">
        <f>R88</f>
        <v>0</v>
      </c>
      <c r="S87" s="42"/>
      <c r="T87" s="109">
        <f>T88</f>
        <v>0</v>
      </c>
      <c r="AT87" s="13" t="s">
        <v>72</v>
      </c>
      <c r="AU87" s="13" t="s">
        <v>129</v>
      </c>
      <c r="BK87" s="110">
        <f>BK88</f>
        <v>0</v>
      </c>
    </row>
    <row r="88" spans="2:63" s="10" customFormat="1" ht="25.9" customHeight="1">
      <c r="B88" s="111"/>
      <c r="D88" s="112" t="s">
        <v>72</v>
      </c>
      <c r="E88" s="113" t="s">
        <v>152</v>
      </c>
      <c r="F88" s="113" t="s">
        <v>153</v>
      </c>
      <c r="J88" s="114">
        <f>BK88</f>
        <v>0</v>
      </c>
      <c r="L88" s="111"/>
      <c r="M88" s="115"/>
      <c r="N88" s="116"/>
      <c r="O88" s="116"/>
      <c r="P88" s="117">
        <f>P89</f>
        <v>0</v>
      </c>
      <c r="Q88" s="116"/>
      <c r="R88" s="117">
        <f>R89</f>
        <v>0</v>
      </c>
      <c r="S88" s="116"/>
      <c r="T88" s="118">
        <f>T89</f>
        <v>0</v>
      </c>
      <c r="AR88" s="112" t="s">
        <v>78</v>
      </c>
      <c r="AT88" s="119" t="s">
        <v>72</v>
      </c>
      <c r="AU88" s="119" t="s">
        <v>73</v>
      </c>
      <c r="AY88" s="112" t="s">
        <v>144</v>
      </c>
      <c r="BK88" s="120">
        <f>BK89</f>
        <v>0</v>
      </c>
    </row>
    <row r="89" spans="2:63" s="10" customFormat="1" ht="22.9" customHeight="1">
      <c r="B89" s="111"/>
      <c r="D89" s="112" t="s">
        <v>72</v>
      </c>
      <c r="E89" s="142" t="s">
        <v>157</v>
      </c>
      <c r="F89" s="142" t="s">
        <v>158</v>
      </c>
      <c r="J89" s="143">
        <f>BK89</f>
        <v>0</v>
      </c>
      <c r="L89" s="111"/>
      <c r="M89" s="115"/>
      <c r="N89" s="116"/>
      <c r="O89" s="116"/>
      <c r="P89" s="117">
        <f>SUM(P90:P117)</f>
        <v>0</v>
      </c>
      <c r="Q89" s="116"/>
      <c r="R89" s="117">
        <f>SUM(R90:R117)</f>
        <v>0</v>
      </c>
      <c r="S89" s="116"/>
      <c r="T89" s="118">
        <f>SUM(T90:T117)</f>
        <v>0</v>
      </c>
      <c r="AR89" s="112" t="s">
        <v>78</v>
      </c>
      <c r="AT89" s="119" t="s">
        <v>72</v>
      </c>
      <c r="AU89" s="119" t="s">
        <v>19</v>
      </c>
      <c r="AY89" s="112" t="s">
        <v>144</v>
      </c>
      <c r="BK89" s="120">
        <f>SUM(BK90:BK117)</f>
        <v>0</v>
      </c>
    </row>
    <row r="90" spans="2:65" s="1" customFormat="1" ht="20.45" customHeight="1">
      <c r="B90" s="121"/>
      <c r="C90" s="122" t="s">
        <v>174</v>
      </c>
      <c r="D90" s="122" t="s">
        <v>113</v>
      </c>
      <c r="E90" s="123" t="s">
        <v>453</v>
      </c>
      <c r="F90" s="124" t="s">
        <v>454</v>
      </c>
      <c r="G90" s="125" t="s">
        <v>155</v>
      </c>
      <c r="H90" s="126">
        <v>1</v>
      </c>
      <c r="I90" s="127"/>
      <c r="J90" s="127">
        <f>ROUND(I90*H90,2)</f>
        <v>0</v>
      </c>
      <c r="K90" s="124" t="s">
        <v>1</v>
      </c>
      <c r="L90" s="24"/>
      <c r="M90" s="44" t="s">
        <v>1</v>
      </c>
      <c r="N90" s="128" t="s">
        <v>44</v>
      </c>
      <c r="O90" s="129">
        <v>0</v>
      </c>
      <c r="P90" s="129">
        <f>O90*H90</f>
        <v>0</v>
      </c>
      <c r="Q90" s="129">
        <v>0</v>
      </c>
      <c r="R90" s="129">
        <f>Q90*H90</f>
        <v>0</v>
      </c>
      <c r="S90" s="129">
        <v>0</v>
      </c>
      <c r="T90" s="130">
        <f>S90*H90</f>
        <v>0</v>
      </c>
      <c r="AR90" s="13" t="s">
        <v>154</v>
      </c>
      <c r="AT90" s="13" t="s">
        <v>113</v>
      </c>
      <c r="AU90" s="13" t="s">
        <v>78</v>
      </c>
      <c r="AY90" s="13" t="s">
        <v>144</v>
      </c>
      <c r="BE90" s="131">
        <f>IF(N90="základní",J90,0)</f>
        <v>0</v>
      </c>
      <c r="BF90" s="131">
        <f>IF(N90="snížená",J90,0)</f>
        <v>0</v>
      </c>
      <c r="BG90" s="131">
        <f>IF(N90="zákl. přenesená",J90,0)</f>
        <v>0</v>
      </c>
      <c r="BH90" s="131">
        <f>IF(N90="sníž. přenesená",J90,0)</f>
        <v>0</v>
      </c>
      <c r="BI90" s="131">
        <f>IF(N90="nulová",J90,0)</f>
        <v>0</v>
      </c>
      <c r="BJ90" s="13" t="s">
        <v>19</v>
      </c>
      <c r="BK90" s="131">
        <f>ROUND(I90*H90,2)</f>
        <v>0</v>
      </c>
      <c r="BL90" s="13" t="s">
        <v>154</v>
      </c>
      <c r="BM90" s="13" t="s">
        <v>455</v>
      </c>
    </row>
    <row r="91" spans="2:47" s="1" customFormat="1" ht="19.5">
      <c r="B91" s="24"/>
      <c r="D91" s="132" t="s">
        <v>146</v>
      </c>
      <c r="F91" s="133" t="s">
        <v>454</v>
      </c>
      <c r="L91" s="24"/>
      <c r="M91" s="134"/>
      <c r="N91" s="45"/>
      <c r="O91" s="45"/>
      <c r="P91" s="45"/>
      <c r="Q91" s="45"/>
      <c r="R91" s="45"/>
      <c r="S91" s="45"/>
      <c r="T91" s="46"/>
      <c r="AT91" s="13" t="s">
        <v>146</v>
      </c>
      <c r="AU91" s="13" t="s">
        <v>78</v>
      </c>
    </row>
    <row r="92" spans="2:65" s="1" customFormat="1" ht="30.6" customHeight="1">
      <c r="B92" s="121"/>
      <c r="C92" s="122" t="s">
        <v>175</v>
      </c>
      <c r="D92" s="122" t="s">
        <v>113</v>
      </c>
      <c r="E92" s="123" t="s">
        <v>456</v>
      </c>
      <c r="F92" s="124" t="s">
        <v>457</v>
      </c>
      <c r="G92" s="125" t="s">
        <v>155</v>
      </c>
      <c r="H92" s="126">
        <v>1</v>
      </c>
      <c r="I92" s="127"/>
      <c r="J92" s="127">
        <f>ROUND(I92*H92,2)</f>
        <v>0</v>
      </c>
      <c r="K92" s="124" t="s">
        <v>1</v>
      </c>
      <c r="L92" s="24"/>
      <c r="M92" s="44" t="s">
        <v>1</v>
      </c>
      <c r="N92" s="128" t="s">
        <v>44</v>
      </c>
      <c r="O92" s="129">
        <v>0</v>
      </c>
      <c r="P92" s="129">
        <f>O92*H92</f>
        <v>0</v>
      </c>
      <c r="Q92" s="129">
        <v>0</v>
      </c>
      <c r="R92" s="129">
        <f>Q92*H92</f>
        <v>0</v>
      </c>
      <c r="S92" s="129">
        <v>0</v>
      </c>
      <c r="T92" s="130">
        <f>S92*H92</f>
        <v>0</v>
      </c>
      <c r="AR92" s="13" t="s">
        <v>154</v>
      </c>
      <c r="AT92" s="13" t="s">
        <v>113</v>
      </c>
      <c r="AU92" s="13" t="s">
        <v>78</v>
      </c>
      <c r="AY92" s="13" t="s">
        <v>144</v>
      </c>
      <c r="BE92" s="131">
        <f>IF(N92="základní",J92,0)</f>
        <v>0</v>
      </c>
      <c r="BF92" s="131">
        <f>IF(N92="snížená",J92,0)</f>
        <v>0</v>
      </c>
      <c r="BG92" s="131">
        <f>IF(N92="zákl. přenesená",J92,0)</f>
        <v>0</v>
      </c>
      <c r="BH92" s="131">
        <f>IF(N92="sníž. přenesená",J92,0)</f>
        <v>0</v>
      </c>
      <c r="BI92" s="131">
        <f>IF(N92="nulová",J92,0)</f>
        <v>0</v>
      </c>
      <c r="BJ92" s="13" t="s">
        <v>19</v>
      </c>
      <c r="BK92" s="131">
        <f>ROUND(I92*H92,2)</f>
        <v>0</v>
      </c>
      <c r="BL92" s="13" t="s">
        <v>154</v>
      </c>
      <c r="BM92" s="13" t="s">
        <v>458</v>
      </c>
    </row>
    <row r="93" spans="2:47" s="1" customFormat="1" ht="19.5">
      <c r="B93" s="24"/>
      <c r="D93" s="132" t="s">
        <v>146</v>
      </c>
      <c r="F93" s="133" t="s">
        <v>457</v>
      </c>
      <c r="L93" s="24"/>
      <c r="M93" s="134"/>
      <c r="N93" s="45"/>
      <c r="O93" s="45"/>
      <c r="P93" s="45"/>
      <c r="Q93" s="45"/>
      <c r="R93" s="45"/>
      <c r="S93" s="45"/>
      <c r="T93" s="46"/>
      <c r="AT93" s="13" t="s">
        <v>146</v>
      </c>
      <c r="AU93" s="13" t="s">
        <v>78</v>
      </c>
    </row>
    <row r="94" spans="2:65" s="1" customFormat="1" ht="14.45" customHeight="1">
      <c r="B94" s="121"/>
      <c r="C94" s="122" t="s">
        <v>176</v>
      </c>
      <c r="D94" s="122" t="s">
        <v>113</v>
      </c>
      <c r="E94" s="123" t="s">
        <v>459</v>
      </c>
      <c r="F94" s="124" t="s">
        <v>460</v>
      </c>
      <c r="G94" s="125" t="s">
        <v>155</v>
      </c>
      <c r="H94" s="126">
        <v>3</v>
      </c>
      <c r="I94" s="127"/>
      <c r="J94" s="127">
        <f>ROUND(I94*H94,2)</f>
        <v>0</v>
      </c>
      <c r="K94" s="124" t="s">
        <v>1</v>
      </c>
      <c r="L94" s="24"/>
      <c r="M94" s="44" t="s">
        <v>1</v>
      </c>
      <c r="N94" s="128" t="s">
        <v>44</v>
      </c>
      <c r="O94" s="129">
        <v>0</v>
      </c>
      <c r="P94" s="129">
        <f>O94*H94</f>
        <v>0</v>
      </c>
      <c r="Q94" s="129">
        <v>0</v>
      </c>
      <c r="R94" s="129">
        <f>Q94*H94</f>
        <v>0</v>
      </c>
      <c r="S94" s="129">
        <v>0</v>
      </c>
      <c r="T94" s="130">
        <f>S94*H94</f>
        <v>0</v>
      </c>
      <c r="AR94" s="13" t="s">
        <v>154</v>
      </c>
      <c r="AT94" s="13" t="s">
        <v>113</v>
      </c>
      <c r="AU94" s="13" t="s">
        <v>78</v>
      </c>
      <c r="AY94" s="13" t="s">
        <v>144</v>
      </c>
      <c r="BE94" s="131">
        <f>IF(N94="základní",J94,0)</f>
        <v>0</v>
      </c>
      <c r="BF94" s="131">
        <f>IF(N94="snížená",J94,0)</f>
        <v>0</v>
      </c>
      <c r="BG94" s="131">
        <f>IF(N94="zákl. přenesená",J94,0)</f>
        <v>0</v>
      </c>
      <c r="BH94" s="131">
        <f>IF(N94="sníž. přenesená",J94,0)</f>
        <v>0</v>
      </c>
      <c r="BI94" s="131">
        <f>IF(N94="nulová",J94,0)</f>
        <v>0</v>
      </c>
      <c r="BJ94" s="13" t="s">
        <v>19</v>
      </c>
      <c r="BK94" s="131">
        <f>ROUND(I94*H94,2)</f>
        <v>0</v>
      </c>
      <c r="BL94" s="13" t="s">
        <v>154</v>
      </c>
      <c r="BM94" s="13" t="s">
        <v>461</v>
      </c>
    </row>
    <row r="95" spans="2:47" s="1" customFormat="1" ht="12">
      <c r="B95" s="24"/>
      <c r="D95" s="132" t="s">
        <v>146</v>
      </c>
      <c r="F95" s="133" t="s">
        <v>460</v>
      </c>
      <c r="L95" s="24"/>
      <c r="M95" s="134"/>
      <c r="N95" s="45"/>
      <c r="O95" s="45"/>
      <c r="P95" s="45"/>
      <c r="Q95" s="45"/>
      <c r="R95" s="45"/>
      <c r="S95" s="45"/>
      <c r="T95" s="46"/>
      <c r="AT95" s="13" t="s">
        <v>146</v>
      </c>
      <c r="AU95" s="13" t="s">
        <v>78</v>
      </c>
    </row>
    <row r="96" spans="2:65" s="1" customFormat="1" ht="20.45" customHeight="1">
      <c r="B96" s="121"/>
      <c r="C96" s="122" t="s">
        <v>177</v>
      </c>
      <c r="D96" s="122" t="s">
        <v>113</v>
      </c>
      <c r="E96" s="123" t="s">
        <v>462</v>
      </c>
      <c r="F96" s="124" t="s">
        <v>463</v>
      </c>
      <c r="G96" s="125" t="s">
        <v>155</v>
      </c>
      <c r="H96" s="126">
        <v>1</v>
      </c>
      <c r="I96" s="127"/>
      <c r="J96" s="127">
        <f>ROUND(I96*H96,2)</f>
        <v>0</v>
      </c>
      <c r="K96" s="124" t="s">
        <v>1</v>
      </c>
      <c r="L96" s="24"/>
      <c r="M96" s="44" t="s">
        <v>1</v>
      </c>
      <c r="N96" s="128" t="s">
        <v>44</v>
      </c>
      <c r="O96" s="129">
        <v>0</v>
      </c>
      <c r="P96" s="129">
        <f>O96*H96</f>
        <v>0</v>
      </c>
      <c r="Q96" s="129">
        <v>0</v>
      </c>
      <c r="R96" s="129">
        <f>Q96*H96</f>
        <v>0</v>
      </c>
      <c r="S96" s="129">
        <v>0</v>
      </c>
      <c r="T96" s="130">
        <f>S96*H96</f>
        <v>0</v>
      </c>
      <c r="AR96" s="13" t="s">
        <v>154</v>
      </c>
      <c r="AT96" s="13" t="s">
        <v>113</v>
      </c>
      <c r="AU96" s="13" t="s">
        <v>78</v>
      </c>
      <c r="AY96" s="13" t="s">
        <v>144</v>
      </c>
      <c r="BE96" s="131">
        <f>IF(N96="základní",J96,0)</f>
        <v>0</v>
      </c>
      <c r="BF96" s="131">
        <f>IF(N96="snížená",J96,0)</f>
        <v>0</v>
      </c>
      <c r="BG96" s="131">
        <f>IF(N96="zákl. přenesená",J96,0)</f>
        <v>0</v>
      </c>
      <c r="BH96" s="131">
        <f>IF(N96="sníž. přenesená",J96,0)</f>
        <v>0</v>
      </c>
      <c r="BI96" s="131">
        <f>IF(N96="nulová",J96,0)</f>
        <v>0</v>
      </c>
      <c r="BJ96" s="13" t="s">
        <v>19</v>
      </c>
      <c r="BK96" s="131">
        <f>ROUND(I96*H96,2)</f>
        <v>0</v>
      </c>
      <c r="BL96" s="13" t="s">
        <v>154</v>
      </c>
      <c r="BM96" s="13" t="s">
        <v>464</v>
      </c>
    </row>
    <row r="97" spans="2:47" s="1" customFormat="1" ht="19.5">
      <c r="B97" s="24"/>
      <c r="D97" s="132" t="s">
        <v>146</v>
      </c>
      <c r="F97" s="133" t="s">
        <v>463</v>
      </c>
      <c r="L97" s="24"/>
      <c r="M97" s="134"/>
      <c r="N97" s="45"/>
      <c r="O97" s="45"/>
      <c r="P97" s="45"/>
      <c r="Q97" s="45"/>
      <c r="R97" s="45"/>
      <c r="S97" s="45"/>
      <c r="T97" s="46"/>
      <c r="AT97" s="13" t="s">
        <v>146</v>
      </c>
      <c r="AU97" s="13" t="s">
        <v>78</v>
      </c>
    </row>
    <row r="98" spans="2:65" s="1" customFormat="1" ht="30.6" customHeight="1">
      <c r="B98" s="121"/>
      <c r="C98" s="122" t="s">
        <v>8</v>
      </c>
      <c r="D98" s="122" t="s">
        <v>113</v>
      </c>
      <c r="E98" s="123" t="s">
        <v>465</v>
      </c>
      <c r="F98" s="124" t="s">
        <v>466</v>
      </c>
      <c r="G98" s="125" t="s">
        <v>155</v>
      </c>
      <c r="H98" s="126">
        <v>1</v>
      </c>
      <c r="I98" s="127"/>
      <c r="J98" s="127">
        <f>ROUND(I98*H98,2)</f>
        <v>0</v>
      </c>
      <c r="K98" s="124" t="s">
        <v>1</v>
      </c>
      <c r="L98" s="24"/>
      <c r="M98" s="44" t="s">
        <v>1</v>
      </c>
      <c r="N98" s="128" t="s">
        <v>44</v>
      </c>
      <c r="O98" s="129">
        <v>0</v>
      </c>
      <c r="P98" s="129">
        <f>O98*H98</f>
        <v>0</v>
      </c>
      <c r="Q98" s="129">
        <v>0</v>
      </c>
      <c r="R98" s="129">
        <f>Q98*H98</f>
        <v>0</v>
      </c>
      <c r="S98" s="129">
        <v>0</v>
      </c>
      <c r="T98" s="130">
        <f>S98*H98</f>
        <v>0</v>
      </c>
      <c r="AR98" s="13" t="s">
        <v>154</v>
      </c>
      <c r="AT98" s="13" t="s">
        <v>113</v>
      </c>
      <c r="AU98" s="13" t="s">
        <v>78</v>
      </c>
      <c r="AY98" s="13" t="s">
        <v>144</v>
      </c>
      <c r="BE98" s="131">
        <f>IF(N98="základní",J98,0)</f>
        <v>0</v>
      </c>
      <c r="BF98" s="131">
        <f>IF(N98="snížená",J98,0)</f>
        <v>0</v>
      </c>
      <c r="BG98" s="131">
        <f>IF(N98="zákl. přenesená",J98,0)</f>
        <v>0</v>
      </c>
      <c r="BH98" s="131">
        <f>IF(N98="sníž. přenesená",J98,0)</f>
        <v>0</v>
      </c>
      <c r="BI98" s="131">
        <f>IF(N98="nulová",J98,0)</f>
        <v>0</v>
      </c>
      <c r="BJ98" s="13" t="s">
        <v>19</v>
      </c>
      <c r="BK98" s="131">
        <f>ROUND(I98*H98,2)</f>
        <v>0</v>
      </c>
      <c r="BL98" s="13" t="s">
        <v>154</v>
      </c>
      <c r="BM98" s="13" t="s">
        <v>467</v>
      </c>
    </row>
    <row r="99" spans="2:47" s="1" customFormat="1" ht="19.5">
      <c r="B99" s="24"/>
      <c r="D99" s="132" t="s">
        <v>146</v>
      </c>
      <c r="F99" s="133" t="s">
        <v>466</v>
      </c>
      <c r="L99" s="24"/>
      <c r="M99" s="134"/>
      <c r="N99" s="45"/>
      <c r="O99" s="45"/>
      <c r="P99" s="45"/>
      <c r="Q99" s="45"/>
      <c r="R99" s="45"/>
      <c r="S99" s="45"/>
      <c r="T99" s="46"/>
      <c r="AT99" s="13" t="s">
        <v>146</v>
      </c>
      <c r="AU99" s="13" t="s">
        <v>78</v>
      </c>
    </row>
    <row r="100" spans="2:65" s="1" customFormat="1" ht="14.45" customHeight="1">
      <c r="B100" s="121"/>
      <c r="C100" s="122" t="s">
        <v>154</v>
      </c>
      <c r="D100" s="122" t="s">
        <v>113</v>
      </c>
      <c r="E100" s="123" t="s">
        <v>468</v>
      </c>
      <c r="F100" s="124" t="s">
        <v>469</v>
      </c>
      <c r="G100" s="125" t="s">
        <v>155</v>
      </c>
      <c r="H100" s="126">
        <v>1</v>
      </c>
      <c r="I100" s="127"/>
      <c r="J100" s="127">
        <f>ROUND(I100*H100,2)</f>
        <v>0</v>
      </c>
      <c r="K100" s="124" t="s">
        <v>1</v>
      </c>
      <c r="L100" s="24"/>
      <c r="M100" s="44" t="s">
        <v>1</v>
      </c>
      <c r="N100" s="128" t="s">
        <v>44</v>
      </c>
      <c r="O100" s="129">
        <v>0</v>
      </c>
      <c r="P100" s="129">
        <f>O100*H100</f>
        <v>0</v>
      </c>
      <c r="Q100" s="129">
        <v>0</v>
      </c>
      <c r="R100" s="129">
        <f>Q100*H100</f>
        <v>0</v>
      </c>
      <c r="S100" s="129">
        <v>0</v>
      </c>
      <c r="T100" s="130">
        <f>S100*H100</f>
        <v>0</v>
      </c>
      <c r="AR100" s="13" t="s">
        <v>154</v>
      </c>
      <c r="AT100" s="13" t="s">
        <v>113</v>
      </c>
      <c r="AU100" s="13" t="s">
        <v>78</v>
      </c>
      <c r="AY100" s="13" t="s">
        <v>144</v>
      </c>
      <c r="BE100" s="131">
        <f>IF(N100="základní",J100,0)</f>
        <v>0</v>
      </c>
      <c r="BF100" s="131">
        <f>IF(N100="snížená",J100,0)</f>
        <v>0</v>
      </c>
      <c r="BG100" s="131">
        <f>IF(N100="zákl. přenesená",J100,0)</f>
        <v>0</v>
      </c>
      <c r="BH100" s="131">
        <f>IF(N100="sníž. přenesená",J100,0)</f>
        <v>0</v>
      </c>
      <c r="BI100" s="131">
        <f>IF(N100="nulová",J100,0)</f>
        <v>0</v>
      </c>
      <c r="BJ100" s="13" t="s">
        <v>19</v>
      </c>
      <c r="BK100" s="131">
        <f>ROUND(I100*H100,2)</f>
        <v>0</v>
      </c>
      <c r="BL100" s="13" t="s">
        <v>154</v>
      </c>
      <c r="BM100" s="13" t="s">
        <v>470</v>
      </c>
    </row>
    <row r="101" spans="2:47" s="1" customFormat="1" ht="12">
      <c r="B101" s="24"/>
      <c r="D101" s="132" t="s">
        <v>146</v>
      </c>
      <c r="F101" s="133" t="s">
        <v>469</v>
      </c>
      <c r="L101" s="24"/>
      <c r="M101" s="134"/>
      <c r="N101" s="45"/>
      <c r="O101" s="45"/>
      <c r="P101" s="45"/>
      <c r="Q101" s="45"/>
      <c r="R101" s="45"/>
      <c r="S101" s="45"/>
      <c r="T101" s="46"/>
      <c r="AT101" s="13" t="s">
        <v>146</v>
      </c>
      <c r="AU101" s="13" t="s">
        <v>78</v>
      </c>
    </row>
    <row r="102" spans="2:65" s="1" customFormat="1" ht="20.45" customHeight="1">
      <c r="B102" s="121"/>
      <c r="C102" s="122" t="s">
        <v>178</v>
      </c>
      <c r="D102" s="122" t="s">
        <v>113</v>
      </c>
      <c r="E102" s="123" t="s">
        <v>471</v>
      </c>
      <c r="F102" s="124" t="s">
        <v>472</v>
      </c>
      <c r="G102" s="125" t="s">
        <v>155</v>
      </c>
      <c r="H102" s="126">
        <v>1</v>
      </c>
      <c r="I102" s="127"/>
      <c r="J102" s="127">
        <f>ROUND(I102*H102,2)</f>
        <v>0</v>
      </c>
      <c r="K102" s="124" t="s">
        <v>1</v>
      </c>
      <c r="L102" s="24"/>
      <c r="M102" s="44" t="s">
        <v>1</v>
      </c>
      <c r="N102" s="128" t="s">
        <v>44</v>
      </c>
      <c r="O102" s="129">
        <v>0</v>
      </c>
      <c r="P102" s="129">
        <f>O102*H102</f>
        <v>0</v>
      </c>
      <c r="Q102" s="129">
        <v>0</v>
      </c>
      <c r="R102" s="129">
        <f>Q102*H102</f>
        <v>0</v>
      </c>
      <c r="S102" s="129">
        <v>0</v>
      </c>
      <c r="T102" s="130">
        <f>S102*H102</f>
        <v>0</v>
      </c>
      <c r="AR102" s="13" t="s">
        <v>154</v>
      </c>
      <c r="AT102" s="13" t="s">
        <v>113</v>
      </c>
      <c r="AU102" s="13" t="s">
        <v>78</v>
      </c>
      <c r="AY102" s="13" t="s">
        <v>144</v>
      </c>
      <c r="BE102" s="131">
        <f>IF(N102="základní",J102,0)</f>
        <v>0</v>
      </c>
      <c r="BF102" s="131">
        <f>IF(N102="snížená",J102,0)</f>
        <v>0</v>
      </c>
      <c r="BG102" s="131">
        <f>IF(N102="zákl. přenesená",J102,0)</f>
        <v>0</v>
      </c>
      <c r="BH102" s="131">
        <f>IF(N102="sníž. přenesená",J102,0)</f>
        <v>0</v>
      </c>
      <c r="BI102" s="131">
        <f>IF(N102="nulová",J102,0)</f>
        <v>0</v>
      </c>
      <c r="BJ102" s="13" t="s">
        <v>19</v>
      </c>
      <c r="BK102" s="131">
        <f>ROUND(I102*H102,2)</f>
        <v>0</v>
      </c>
      <c r="BL102" s="13" t="s">
        <v>154</v>
      </c>
      <c r="BM102" s="13" t="s">
        <v>473</v>
      </c>
    </row>
    <row r="103" spans="2:47" s="1" customFormat="1" ht="19.5">
      <c r="B103" s="24"/>
      <c r="D103" s="132" t="s">
        <v>146</v>
      </c>
      <c r="F103" s="133" t="s">
        <v>472</v>
      </c>
      <c r="L103" s="24"/>
      <c r="M103" s="134"/>
      <c r="N103" s="45"/>
      <c r="O103" s="45"/>
      <c r="P103" s="45"/>
      <c r="Q103" s="45"/>
      <c r="R103" s="45"/>
      <c r="S103" s="45"/>
      <c r="T103" s="46"/>
      <c r="AT103" s="13" t="s">
        <v>146</v>
      </c>
      <c r="AU103" s="13" t="s">
        <v>78</v>
      </c>
    </row>
    <row r="104" spans="2:65" s="1" customFormat="1" ht="30.6" customHeight="1">
      <c r="B104" s="121"/>
      <c r="C104" s="122" t="s">
        <v>179</v>
      </c>
      <c r="D104" s="122" t="s">
        <v>113</v>
      </c>
      <c r="E104" s="123" t="s">
        <v>474</v>
      </c>
      <c r="F104" s="124" t="s">
        <v>475</v>
      </c>
      <c r="G104" s="125" t="s">
        <v>155</v>
      </c>
      <c r="H104" s="126">
        <v>2</v>
      </c>
      <c r="I104" s="127"/>
      <c r="J104" s="127">
        <f>ROUND(I104*H104,2)</f>
        <v>0</v>
      </c>
      <c r="K104" s="124" t="s">
        <v>1</v>
      </c>
      <c r="L104" s="24"/>
      <c r="M104" s="44" t="s">
        <v>1</v>
      </c>
      <c r="N104" s="128" t="s">
        <v>44</v>
      </c>
      <c r="O104" s="129">
        <v>0</v>
      </c>
      <c r="P104" s="129">
        <f>O104*H104</f>
        <v>0</v>
      </c>
      <c r="Q104" s="129">
        <v>0</v>
      </c>
      <c r="R104" s="129">
        <f>Q104*H104</f>
        <v>0</v>
      </c>
      <c r="S104" s="129">
        <v>0</v>
      </c>
      <c r="T104" s="130">
        <f>S104*H104</f>
        <v>0</v>
      </c>
      <c r="AR104" s="13" t="s">
        <v>154</v>
      </c>
      <c r="AT104" s="13" t="s">
        <v>113</v>
      </c>
      <c r="AU104" s="13" t="s">
        <v>78</v>
      </c>
      <c r="AY104" s="13" t="s">
        <v>144</v>
      </c>
      <c r="BE104" s="131">
        <f>IF(N104="základní",J104,0)</f>
        <v>0</v>
      </c>
      <c r="BF104" s="131">
        <f>IF(N104="snížená",J104,0)</f>
        <v>0</v>
      </c>
      <c r="BG104" s="131">
        <f>IF(N104="zákl. přenesená",J104,0)</f>
        <v>0</v>
      </c>
      <c r="BH104" s="131">
        <f>IF(N104="sníž. přenesená",J104,0)</f>
        <v>0</v>
      </c>
      <c r="BI104" s="131">
        <f>IF(N104="nulová",J104,0)</f>
        <v>0</v>
      </c>
      <c r="BJ104" s="13" t="s">
        <v>19</v>
      </c>
      <c r="BK104" s="131">
        <f>ROUND(I104*H104,2)</f>
        <v>0</v>
      </c>
      <c r="BL104" s="13" t="s">
        <v>154</v>
      </c>
      <c r="BM104" s="13" t="s">
        <v>476</v>
      </c>
    </row>
    <row r="105" spans="2:47" s="1" customFormat="1" ht="19.5">
      <c r="B105" s="24"/>
      <c r="D105" s="132" t="s">
        <v>146</v>
      </c>
      <c r="F105" s="133" t="s">
        <v>475</v>
      </c>
      <c r="L105" s="24"/>
      <c r="M105" s="134"/>
      <c r="N105" s="45"/>
      <c r="O105" s="45"/>
      <c r="P105" s="45"/>
      <c r="Q105" s="45"/>
      <c r="R105" s="45"/>
      <c r="S105" s="45"/>
      <c r="T105" s="46"/>
      <c r="AT105" s="13" t="s">
        <v>146</v>
      </c>
      <c r="AU105" s="13" t="s">
        <v>78</v>
      </c>
    </row>
    <row r="106" spans="2:65" s="1" customFormat="1" ht="20.45" customHeight="1">
      <c r="B106" s="121"/>
      <c r="C106" s="122" t="s">
        <v>180</v>
      </c>
      <c r="D106" s="122" t="s">
        <v>113</v>
      </c>
      <c r="E106" s="123" t="s">
        <v>477</v>
      </c>
      <c r="F106" s="124" t="s">
        <v>478</v>
      </c>
      <c r="G106" s="125" t="s">
        <v>155</v>
      </c>
      <c r="H106" s="126">
        <v>1</v>
      </c>
      <c r="I106" s="127"/>
      <c r="J106" s="127">
        <f>ROUND(I106*H106,2)</f>
        <v>0</v>
      </c>
      <c r="K106" s="124" t="s">
        <v>1</v>
      </c>
      <c r="L106" s="24"/>
      <c r="M106" s="44" t="s">
        <v>1</v>
      </c>
      <c r="N106" s="128" t="s">
        <v>44</v>
      </c>
      <c r="O106" s="129">
        <v>0</v>
      </c>
      <c r="P106" s="129">
        <f>O106*H106</f>
        <v>0</v>
      </c>
      <c r="Q106" s="129">
        <v>0</v>
      </c>
      <c r="R106" s="129">
        <f>Q106*H106</f>
        <v>0</v>
      </c>
      <c r="S106" s="129">
        <v>0</v>
      </c>
      <c r="T106" s="130">
        <f>S106*H106</f>
        <v>0</v>
      </c>
      <c r="AR106" s="13" t="s">
        <v>154</v>
      </c>
      <c r="AT106" s="13" t="s">
        <v>113</v>
      </c>
      <c r="AU106" s="13" t="s">
        <v>78</v>
      </c>
      <c r="AY106" s="13" t="s">
        <v>144</v>
      </c>
      <c r="BE106" s="131">
        <f>IF(N106="základní",J106,0)</f>
        <v>0</v>
      </c>
      <c r="BF106" s="131">
        <f>IF(N106="snížená",J106,0)</f>
        <v>0</v>
      </c>
      <c r="BG106" s="131">
        <f>IF(N106="zákl. přenesená",J106,0)</f>
        <v>0</v>
      </c>
      <c r="BH106" s="131">
        <f>IF(N106="sníž. přenesená",J106,0)</f>
        <v>0</v>
      </c>
      <c r="BI106" s="131">
        <f>IF(N106="nulová",J106,0)</f>
        <v>0</v>
      </c>
      <c r="BJ106" s="13" t="s">
        <v>19</v>
      </c>
      <c r="BK106" s="131">
        <f>ROUND(I106*H106,2)</f>
        <v>0</v>
      </c>
      <c r="BL106" s="13" t="s">
        <v>154</v>
      </c>
      <c r="BM106" s="13" t="s">
        <v>479</v>
      </c>
    </row>
    <row r="107" spans="2:47" s="1" customFormat="1" ht="19.5">
      <c r="B107" s="24"/>
      <c r="D107" s="132" t="s">
        <v>146</v>
      </c>
      <c r="F107" s="133" t="s">
        <v>478</v>
      </c>
      <c r="L107" s="24"/>
      <c r="M107" s="134"/>
      <c r="N107" s="45"/>
      <c r="O107" s="45"/>
      <c r="P107" s="45"/>
      <c r="Q107" s="45"/>
      <c r="R107" s="45"/>
      <c r="S107" s="45"/>
      <c r="T107" s="46"/>
      <c r="AT107" s="13" t="s">
        <v>146</v>
      </c>
      <c r="AU107" s="13" t="s">
        <v>78</v>
      </c>
    </row>
    <row r="108" spans="2:65" s="1" customFormat="1" ht="20.45" customHeight="1">
      <c r="B108" s="121"/>
      <c r="C108" s="122" t="s">
        <v>181</v>
      </c>
      <c r="D108" s="122" t="s">
        <v>113</v>
      </c>
      <c r="E108" s="123" t="s">
        <v>480</v>
      </c>
      <c r="F108" s="124" t="s">
        <v>481</v>
      </c>
      <c r="G108" s="125" t="s">
        <v>155</v>
      </c>
      <c r="H108" s="126">
        <v>3</v>
      </c>
      <c r="I108" s="127"/>
      <c r="J108" s="127">
        <f>ROUND(I108*H108,2)</f>
        <v>0</v>
      </c>
      <c r="K108" s="124" t="s">
        <v>1</v>
      </c>
      <c r="L108" s="24"/>
      <c r="M108" s="44" t="s">
        <v>1</v>
      </c>
      <c r="N108" s="128" t="s">
        <v>44</v>
      </c>
      <c r="O108" s="129">
        <v>0</v>
      </c>
      <c r="P108" s="129">
        <f>O108*H108</f>
        <v>0</v>
      </c>
      <c r="Q108" s="129">
        <v>0</v>
      </c>
      <c r="R108" s="129">
        <f>Q108*H108</f>
        <v>0</v>
      </c>
      <c r="S108" s="129">
        <v>0</v>
      </c>
      <c r="T108" s="130">
        <f>S108*H108</f>
        <v>0</v>
      </c>
      <c r="AR108" s="13" t="s">
        <v>154</v>
      </c>
      <c r="AT108" s="13" t="s">
        <v>113</v>
      </c>
      <c r="AU108" s="13" t="s">
        <v>78</v>
      </c>
      <c r="AY108" s="13" t="s">
        <v>144</v>
      </c>
      <c r="BE108" s="131">
        <f>IF(N108="základní",J108,0)</f>
        <v>0</v>
      </c>
      <c r="BF108" s="131">
        <f>IF(N108="snížená",J108,0)</f>
        <v>0</v>
      </c>
      <c r="BG108" s="131">
        <f>IF(N108="zákl. přenesená",J108,0)</f>
        <v>0</v>
      </c>
      <c r="BH108" s="131">
        <f>IF(N108="sníž. přenesená",J108,0)</f>
        <v>0</v>
      </c>
      <c r="BI108" s="131">
        <f>IF(N108="nulová",J108,0)</f>
        <v>0</v>
      </c>
      <c r="BJ108" s="13" t="s">
        <v>19</v>
      </c>
      <c r="BK108" s="131">
        <f>ROUND(I108*H108,2)</f>
        <v>0</v>
      </c>
      <c r="BL108" s="13" t="s">
        <v>154</v>
      </c>
      <c r="BM108" s="13" t="s">
        <v>482</v>
      </c>
    </row>
    <row r="109" spans="2:47" s="1" customFormat="1" ht="19.5">
      <c r="B109" s="24"/>
      <c r="D109" s="132" t="s">
        <v>146</v>
      </c>
      <c r="F109" s="133" t="s">
        <v>481</v>
      </c>
      <c r="L109" s="24"/>
      <c r="M109" s="134"/>
      <c r="N109" s="45"/>
      <c r="O109" s="45"/>
      <c r="P109" s="45"/>
      <c r="Q109" s="45"/>
      <c r="R109" s="45"/>
      <c r="S109" s="45"/>
      <c r="T109" s="46"/>
      <c r="AT109" s="13" t="s">
        <v>146</v>
      </c>
      <c r="AU109" s="13" t="s">
        <v>78</v>
      </c>
    </row>
    <row r="110" spans="2:65" s="1" customFormat="1" ht="20.45" customHeight="1">
      <c r="B110" s="121"/>
      <c r="C110" s="122" t="s">
        <v>7</v>
      </c>
      <c r="D110" s="122" t="s">
        <v>113</v>
      </c>
      <c r="E110" s="123" t="s">
        <v>483</v>
      </c>
      <c r="F110" s="124" t="s">
        <v>484</v>
      </c>
      <c r="G110" s="125" t="s">
        <v>155</v>
      </c>
      <c r="H110" s="126">
        <v>4</v>
      </c>
      <c r="I110" s="127"/>
      <c r="J110" s="127">
        <f>ROUND(I110*H110,2)</f>
        <v>0</v>
      </c>
      <c r="K110" s="124" t="s">
        <v>1</v>
      </c>
      <c r="L110" s="24"/>
      <c r="M110" s="44" t="s">
        <v>1</v>
      </c>
      <c r="N110" s="128" t="s">
        <v>44</v>
      </c>
      <c r="O110" s="129">
        <v>0</v>
      </c>
      <c r="P110" s="129">
        <f>O110*H110</f>
        <v>0</v>
      </c>
      <c r="Q110" s="129">
        <v>0</v>
      </c>
      <c r="R110" s="129">
        <f>Q110*H110</f>
        <v>0</v>
      </c>
      <c r="S110" s="129">
        <v>0</v>
      </c>
      <c r="T110" s="130">
        <f>S110*H110</f>
        <v>0</v>
      </c>
      <c r="AR110" s="13" t="s">
        <v>154</v>
      </c>
      <c r="AT110" s="13" t="s">
        <v>113</v>
      </c>
      <c r="AU110" s="13" t="s">
        <v>78</v>
      </c>
      <c r="AY110" s="13" t="s">
        <v>144</v>
      </c>
      <c r="BE110" s="131">
        <f>IF(N110="základní",J110,0)</f>
        <v>0</v>
      </c>
      <c r="BF110" s="131">
        <f>IF(N110="snížená",J110,0)</f>
        <v>0</v>
      </c>
      <c r="BG110" s="131">
        <f>IF(N110="zákl. přenesená",J110,0)</f>
        <v>0</v>
      </c>
      <c r="BH110" s="131">
        <f>IF(N110="sníž. přenesená",J110,0)</f>
        <v>0</v>
      </c>
      <c r="BI110" s="131">
        <f>IF(N110="nulová",J110,0)</f>
        <v>0</v>
      </c>
      <c r="BJ110" s="13" t="s">
        <v>19</v>
      </c>
      <c r="BK110" s="131">
        <f>ROUND(I110*H110,2)</f>
        <v>0</v>
      </c>
      <c r="BL110" s="13" t="s">
        <v>154</v>
      </c>
      <c r="BM110" s="13" t="s">
        <v>485</v>
      </c>
    </row>
    <row r="111" spans="2:47" s="1" customFormat="1" ht="12">
      <c r="B111" s="24"/>
      <c r="D111" s="132" t="s">
        <v>146</v>
      </c>
      <c r="F111" s="133" t="s">
        <v>484</v>
      </c>
      <c r="L111" s="24"/>
      <c r="M111" s="134"/>
      <c r="N111" s="45"/>
      <c r="O111" s="45"/>
      <c r="P111" s="45"/>
      <c r="Q111" s="45"/>
      <c r="R111" s="45"/>
      <c r="S111" s="45"/>
      <c r="T111" s="46"/>
      <c r="AT111" s="13" t="s">
        <v>146</v>
      </c>
      <c r="AU111" s="13" t="s">
        <v>78</v>
      </c>
    </row>
    <row r="112" spans="2:65" s="1" customFormat="1" ht="20.45" customHeight="1">
      <c r="B112" s="121"/>
      <c r="C112" s="122" t="s">
        <v>159</v>
      </c>
      <c r="D112" s="122" t="s">
        <v>113</v>
      </c>
      <c r="E112" s="123" t="s">
        <v>486</v>
      </c>
      <c r="F112" s="124" t="s">
        <v>487</v>
      </c>
      <c r="G112" s="125" t="s">
        <v>155</v>
      </c>
      <c r="H112" s="126">
        <v>1</v>
      </c>
      <c r="I112" s="127"/>
      <c r="J112" s="127">
        <f>ROUND(I112*H112,2)</f>
        <v>0</v>
      </c>
      <c r="K112" s="124" t="s">
        <v>1</v>
      </c>
      <c r="L112" s="24"/>
      <c r="M112" s="44" t="s">
        <v>1</v>
      </c>
      <c r="N112" s="128" t="s">
        <v>44</v>
      </c>
      <c r="O112" s="129">
        <v>0</v>
      </c>
      <c r="P112" s="129">
        <f>O112*H112</f>
        <v>0</v>
      </c>
      <c r="Q112" s="129">
        <v>0</v>
      </c>
      <c r="R112" s="129">
        <f>Q112*H112</f>
        <v>0</v>
      </c>
      <c r="S112" s="129">
        <v>0</v>
      </c>
      <c r="T112" s="130">
        <f>S112*H112</f>
        <v>0</v>
      </c>
      <c r="AR112" s="13" t="s">
        <v>154</v>
      </c>
      <c r="AT112" s="13" t="s">
        <v>113</v>
      </c>
      <c r="AU112" s="13" t="s">
        <v>78</v>
      </c>
      <c r="AY112" s="13" t="s">
        <v>144</v>
      </c>
      <c r="BE112" s="131">
        <f>IF(N112="základní",J112,0)</f>
        <v>0</v>
      </c>
      <c r="BF112" s="131">
        <f>IF(N112="snížená",J112,0)</f>
        <v>0</v>
      </c>
      <c r="BG112" s="131">
        <f>IF(N112="zákl. přenesená",J112,0)</f>
        <v>0</v>
      </c>
      <c r="BH112" s="131">
        <f>IF(N112="sníž. přenesená",J112,0)</f>
        <v>0</v>
      </c>
      <c r="BI112" s="131">
        <f>IF(N112="nulová",J112,0)</f>
        <v>0</v>
      </c>
      <c r="BJ112" s="13" t="s">
        <v>19</v>
      </c>
      <c r="BK112" s="131">
        <f>ROUND(I112*H112,2)</f>
        <v>0</v>
      </c>
      <c r="BL112" s="13" t="s">
        <v>154</v>
      </c>
      <c r="BM112" s="13" t="s">
        <v>488</v>
      </c>
    </row>
    <row r="113" spans="2:47" s="1" customFormat="1" ht="19.5">
      <c r="B113" s="24"/>
      <c r="D113" s="132" t="s">
        <v>146</v>
      </c>
      <c r="F113" s="133" t="s">
        <v>487</v>
      </c>
      <c r="L113" s="24"/>
      <c r="M113" s="134"/>
      <c r="N113" s="45"/>
      <c r="O113" s="45"/>
      <c r="P113" s="45"/>
      <c r="Q113" s="45"/>
      <c r="R113" s="45"/>
      <c r="S113" s="45"/>
      <c r="T113" s="46"/>
      <c r="AT113" s="13" t="s">
        <v>146</v>
      </c>
      <c r="AU113" s="13" t="s">
        <v>78</v>
      </c>
    </row>
    <row r="114" spans="2:65" s="1" customFormat="1" ht="20.45" customHeight="1">
      <c r="B114" s="121"/>
      <c r="C114" s="122" t="s">
        <v>160</v>
      </c>
      <c r="D114" s="122" t="s">
        <v>113</v>
      </c>
      <c r="E114" s="123" t="s">
        <v>489</v>
      </c>
      <c r="F114" s="124" t="s">
        <v>490</v>
      </c>
      <c r="G114" s="125" t="s">
        <v>155</v>
      </c>
      <c r="H114" s="126">
        <v>3</v>
      </c>
      <c r="I114" s="127"/>
      <c r="J114" s="127">
        <f>ROUND(I114*H114,2)</f>
        <v>0</v>
      </c>
      <c r="K114" s="124" t="s">
        <v>1</v>
      </c>
      <c r="L114" s="24"/>
      <c r="M114" s="44" t="s">
        <v>1</v>
      </c>
      <c r="N114" s="128" t="s">
        <v>44</v>
      </c>
      <c r="O114" s="129">
        <v>0</v>
      </c>
      <c r="P114" s="129">
        <f>O114*H114</f>
        <v>0</v>
      </c>
      <c r="Q114" s="129">
        <v>0</v>
      </c>
      <c r="R114" s="129">
        <f>Q114*H114</f>
        <v>0</v>
      </c>
      <c r="S114" s="129">
        <v>0</v>
      </c>
      <c r="T114" s="130">
        <f>S114*H114</f>
        <v>0</v>
      </c>
      <c r="AR114" s="13" t="s">
        <v>154</v>
      </c>
      <c r="AT114" s="13" t="s">
        <v>113</v>
      </c>
      <c r="AU114" s="13" t="s">
        <v>78</v>
      </c>
      <c r="AY114" s="13" t="s">
        <v>144</v>
      </c>
      <c r="BE114" s="131">
        <f>IF(N114="základní",J114,0)</f>
        <v>0</v>
      </c>
      <c r="BF114" s="131">
        <f>IF(N114="snížená",J114,0)</f>
        <v>0</v>
      </c>
      <c r="BG114" s="131">
        <f>IF(N114="zákl. přenesená",J114,0)</f>
        <v>0</v>
      </c>
      <c r="BH114" s="131">
        <f>IF(N114="sníž. přenesená",J114,0)</f>
        <v>0</v>
      </c>
      <c r="BI114" s="131">
        <f>IF(N114="nulová",J114,0)</f>
        <v>0</v>
      </c>
      <c r="BJ114" s="13" t="s">
        <v>19</v>
      </c>
      <c r="BK114" s="131">
        <f>ROUND(I114*H114,2)</f>
        <v>0</v>
      </c>
      <c r="BL114" s="13" t="s">
        <v>154</v>
      </c>
      <c r="BM114" s="13" t="s">
        <v>491</v>
      </c>
    </row>
    <row r="115" spans="2:47" s="1" customFormat="1" ht="12">
      <c r="B115" s="24"/>
      <c r="D115" s="132" t="s">
        <v>146</v>
      </c>
      <c r="F115" s="133" t="s">
        <v>490</v>
      </c>
      <c r="L115" s="24"/>
      <c r="M115" s="134"/>
      <c r="N115" s="45"/>
      <c r="O115" s="45"/>
      <c r="P115" s="45"/>
      <c r="Q115" s="45"/>
      <c r="R115" s="45"/>
      <c r="S115" s="45"/>
      <c r="T115" s="46"/>
      <c r="AT115" s="13" t="s">
        <v>146</v>
      </c>
      <c r="AU115" s="13" t="s">
        <v>78</v>
      </c>
    </row>
    <row r="116" spans="2:65" s="1" customFormat="1" ht="20.45" customHeight="1">
      <c r="B116" s="121"/>
      <c r="C116" s="122" t="s">
        <v>161</v>
      </c>
      <c r="D116" s="122" t="s">
        <v>113</v>
      </c>
      <c r="E116" s="123" t="s">
        <v>492</v>
      </c>
      <c r="F116" s="124" t="s">
        <v>493</v>
      </c>
      <c r="G116" s="125" t="s">
        <v>155</v>
      </c>
      <c r="H116" s="126">
        <v>1</v>
      </c>
      <c r="I116" s="127"/>
      <c r="J116" s="127">
        <f>ROUND(I116*H116,2)</f>
        <v>0</v>
      </c>
      <c r="K116" s="124" t="s">
        <v>1</v>
      </c>
      <c r="L116" s="24"/>
      <c r="M116" s="44" t="s">
        <v>1</v>
      </c>
      <c r="N116" s="128" t="s">
        <v>44</v>
      </c>
      <c r="O116" s="129">
        <v>0</v>
      </c>
      <c r="P116" s="129">
        <f>O116*H116</f>
        <v>0</v>
      </c>
      <c r="Q116" s="129">
        <v>0</v>
      </c>
      <c r="R116" s="129">
        <f>Q116*H116</f>
        <v>0</v>
      </c>
      <c r="S116" s="129">
        <v>0</v>
      </c>
      <c r="T116" s="130">
        <f>S116*H116</f>
        <v>0</v>
      </c>
      <c r="AR116" s="13" t="s">
        <v>154</v>
      </c>
      <c r="AT116" s="13" t="s">
        <v>113</v>
      </c>
      <c r="AU116" s="13" t="s">
        <v>78</v>
      </c>
      <c r="AY116" s="13" t="s">
        <v>144</v>
      </c>
      <c r="BE116" s="131">
        <f>IF(N116="základní",J116,0)</f>
        <v>0</v>
      </c>
      <c r="BF116" s="131">
        <f>IF(N116="snížená",J116,0)</f>
        <v>0</v>
      </c>
      <c r="BG116" s="131">
        <f>IF(N116="zákl. přenesená",J116,0)</f>
        <v>0</v>
      </c>
      <c r="BH116" s="131">
        <f>IF(N116="sníž. přenesená",J116,0)</f>
        <v>0</v>
      </c>
      <c r="BI116" s="131">
        <f>IF(N116="nulová",J116,0)</f>
        <v>0</v>
      </c>
      <c r="BJ116" s="13" t="s">
        <v>19</v>
      </c>
      <c r="BK116" s="131">
        <f>ROUND(I116*H116,2)</f>
        <v>0</v>
      </c>
      <c r="BL116" s="13" t="s">
        <v>154</v>
      </c>
      <c r="BM116" s="13" t="s">
        <v>494</v>
      </c>
    </row>
    <row r="117" spans="2:47" s="1" customFormat="1" ht="12">
      <c r="B117" s="24"/>
      <c r="D117" s="132" t="s">
        <v>146</v>
      </c>
      <c r="F117" s="133" t="s">
        <v>493</v>
      </c>
      <c r="L117" s="24"/>
      <c r="M117" s="135"/>
      <c r="N117" s="136"/>
      <c r="O117" s="136"/>
      <c r="P117" s="136"/>
      <c r="Q117" s="136"/>
      <c r="R117" s="136"/>
      <c r="S117" s="136"/>
      <c r="T117" s="137"/>
      <c r="AT117" s="13" t="s">
        <v>146</v>
      </c>
      <c r="AU117" s="13" t="s">
        <v>78</v>
      </c>
    </row>
    <row r="118" spans="2:12" s="1" customFormat="1" ht="6.95" customHeight="1">
      <c r="B118" s="34"/>
      <c r="C118" s="35"/>
      <c r="D118" s="35"/>
      <c r="E118" s="35"/>
      <c r="F118" s="35"/>
      <c r="G118" s="35"/>
      <c r="H118" s="35"/>
      <c r="I118" s="35"/>
      <c r="J118" s="35"/>
      <c r="K118" s="35"/>
      <c r="L118" s="24"/>
    </row>
  </sheetData>
  <autoFilter ref="C86:K117"/>
  <mergeCells count="12">
    <mergeCell ref="E79:H79"/>
    <mergeCell ref="L2:V2"/>
    <mergeCell ref="E50:H50"/>
    <mergeCell ref="E52:H52"/>
    <mergeCell ref="E54:H54"/>
    <mergeCell ref="E75:H75"/>
    <mergeCell ref="E77:H77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92"/>
  <sheetViews>
    <sheetView showGridLines="0" workbookViewId="0" topLeftCell="A58">
      <selection activeCell="I90" sqref="I90"/>
    </sheetView>
  </sheetViews>
  <sheetFormatPr defaultColWidth="9.140625" defaultRowHeight="12"/>
  <cols>
    <col min="1" max="1" width="7.140625" style="0" customWidth="1"/>
    <col min="2" max="2" width="1.421875" style="0" customWidth="1"/>
    <col min="3" max="3" width="3.421875" style="0" customWidth="1"/>
    <col min="4" max="4" width="3.7109375" style="0" customWidth="1"/>
    <col min="5" max="5" width="14.7109375" style="0" customWidth="1"/>
    <col min="6" max="6" width="86.421875" style="0" customWidth="1"/>
    <col min="7" max="7" width="7.421875" style="0" customWidth="1"/>
    <col min="8" max="8" width="9.421875" style="0" customWidth="1"/>
    <col min="9" max="9" width="12.140625" style="0" customWidth="1"/>
    <col min="10" max="10" width="20.140625" style="0" customWidth="1"/>
    <col min="11" max="11" width="13.28125" style="0" hidden="1" customWidth="1"/>
    <col min="12" max="12" width="8.00390625" style="0" customWidth="1"/>
    <col min="13" max="13" width="9.28125" style="0" hidden="1" customWidth="1"/>
    <col min="14" max="14" width="9.140625" style="0" hidden="1" customWidth="1"/>
    <col min="15" max="20" width="12.140625" style="0" hidden="1" customWidth="1"/>
    <col min="21" max="21" width="14.00390625" style="0" hidden="1" customWidth="1"/>
    <col min="22" max="22" width="10.421875" style="0" customWidth="1"/>
    <col min="23" max="23" width="14.00390625" style="0" customWidth="1"/>
    <col min="24" max="24" width="10.421875" style="0" customWidth="1"/>
    <col min="25" max="25" width="12.8515625" style="0" customWidth="1"/>
    <col min="26" max="26" width="9.421875" style="0" customWidth="1"/>
    <col min="27" max="27" width="12.8515625" style="0" customWidth="1"/>
    <col min="28" max="28" width="14.00390625" style="0" customWidth="1"/>
    <col min="29" max="29" width="9.421875" style="0" customWidth="1"/>
    <col min="30" max="30" width="12.8515625" style="0" customWidth="1"/>
    <col min="31" max="31" width="14.00390625" style="0" customWidth="1"/>
    <col min="44" max="65" width="9.140625" style="0" hidden="1" customWidth="1"/>
  </cols>
  <sheetData>
    <row r="1" ht="12">
      <c r="A1" s="85"/>
    </row>
    <row r="2" spans="12:46" ht="36.95" customHeight="1">
      <c r="L2" s="153" t="s">
        <v>5</v>
      </c>
      <c r="M2" s="151"/>
      <c r="N2" s="151"/>
      <c r="O2" s="151"/>
      <c r="P2" s="151"/>
      <c r="Q2" s="151"/>
      <c r="R2" s="151"/>
      <c r="S2" s="151"/>
      <c r="T2" s="151"/>
      <c r="U2" s="151"/>
      <c r="V2" s="151"/>
      <c r="AT2" s="13" t="s">
        <v>122</v>
      </c>
    </row>
    <row r="3" spans="2:4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78</v>
      </c>
    </row>
    <row r="4" spans="2:46" ht="24.95" customHeight="1">
      <c r="B4" s="16"/>
      <c r="D4" s="17" t="s">
        <v>123</v>
      </c>
      <c r="L4" s="16"/>
      <c r="M4" s="18" t="s">
        <v>10</v>
      </c>
      <c r="AT4" s="13" t="s">
        <v>3</v>
      </c>
    </row>
    <row r="5" spans="2:12" ht="6.95" customHeight="1">
      <c r="B5" s="16"/>
      <c r="L5" s="16"/>
    </row>
    <row r="6" spans="2:12" ht="12" customHeight="1">
      <c r="B6" s="16"/>
      <c r="D6" s="21" t="s">
        <v>14</v>
      </c>
      <c r="L6" s="16"/>
    </row>
    <row r="7" spans="2:12" ht="14.45" customHeight="1">
      <c r="B7" s="16"/>
      <c r="E7" s="186" t="str">
        <f>'Rekapitulace stavby'!K6</f>
        <v>Stavební úpravy Jízdárny - 1PP, Tachov - Světce</v>
      </c>
      <c r="F7" s="187"/>
      <c r="G7" s="187"/>
      <c r="H7" s="187"/>
      <c r="L7" s="16"/>
    </row>
    <row r="8" spans="2:12" ht="12" customHeight="1">
      <c r="B8" s="16"/>
      <c r="D8" s="21" t="s">
        <v>124</v>
      </c>
      <c r="L8" s="16"/>
    </row>
    <row r="9" spans="2:12" s="1" customFormat="1" ht="14.45" customHeight="1">
      <c r="B9" s="24"/>
      <c r="E9" s="186" t="s">
        <v>242</v>
      </c>
      <c r="F9" s="167"/>
      <c r="G9" s="167"/>
      <c r="H9" s="167"/>
      <c r="L9" s="24"/>
    </row>
    <row r="10" spans="2:12" s="1" customFormat="1" ht="12" customHeight="1">
      <c r="B10" s="24"/>
      <c r="D10" s="21" t="s">
        <v>201</v>
      </c>
      <c r="L10" s="24"/>
    </row>
    <row r="11" spans="2:12" s="1" customFormat="1" ht="36.95" customHeight="1">
      <c r="B11" s="24"/>
      <c r="E11" s="168" t="s">
        <v>495</v>
      </c>
      <c r="F11" s="167"/>
      <c r="G11" s="167"/>
      <c r="H11" s="167"/>
      <c r="L11" s="24"/>
    </row>
    <row r="12" spans="2:12" s="1" customFormat="1" ht="12">
      <c r="B12" s="24"/>
      <c r="L12" s="24"/>
    </row>
    <row r="13" spans="2:12" s="1" customFormat="1" ht="12" customHeight="1">
      <c r="B13" s="24"/>
      <c r="D13" s="21" t="s">
        <v>17</v>
      </c>
      <c r="F13" s="13" t="s">
        <v>1</v>
      </c>
      <c r="I13" s="21" t="s">
        <v>18</v>
      </c>
      <c r="J13" s="13" t="s">
        <v>1</v>
      </c>
      <c r="L13" s="24"/>
    </row>
    <row r="14" spans="2:12" s="1" customFormat="1" ht="12" customHeight="1">
      <c r="B14" s="24"/>
      <c r="D14" s="21" t="s">
        <v>20</v>
      </c>
      <c r="F14" s="13" t="s">
        <v>31</v>
      </c>
      <c r="I14" s="21" t="s">
        <v>22</v>
      </c>
      <c r="J14" s="41" t="str">
        <f>'Rekapitulace stavby'!AN8</f>
        <v>6. 7. 2018</v>
      </c>
      <c r="L14" s="24"/>
    </row>
    <row r="15" spans="2:12" s="1" customFormat="1" ht="10.9" customHeight="1">
      <c r="B15" s="24"/>
      <c r="L15" s="24"/>
    </row>
    <row r="16" spans="2:12" s="1" customFormat="1" ht="12" customHeight="1">
      <c r="B16" s="24"/>
      <c r="D16" s="21" t="s">
        <v>26</v>
      </c>
      <c r="I16" s="21" t="s">
        <v>27</v>
      </c>
      <c r="J16" s="13" t="str">
        <f>IF('Rekapitulace stavby'!AN10="","",'Rekapitulace stavby'!AN10)</f>
        <v/>
      </c>
      <c r="L16" s="24"/>
    </row>
    <row r="17" spans="2:12" s="1" customFormat="1" ht="18" customHeight="1">
      <c r="B17" s="24"/>
      <c r="E17" s="13" t="str">
        <f>IF('Rekapitulace stavby'!E11="","",'Rekapitulace stavby'!E11)</f>
        <v>Město Tachov</v>
      </c>
      <c r="I17" s="21" t="s">
        <v>29</v>
      </c>
      <c r="J17" s="13" t="str">
        <f>IF('Rekapitulace stavby'!AN11="","",'Rekapitulace stavby'!AN11)</f>
        <v/>
      </c>
      <c r="L17" s="24"/>
    </row>
    <row r="18" spans="2:12" s="1" customFormat="1" ht="6.95" customHeight="1">
      <c r="B18" s="24"/>
      <c r="L18" s="24"/>
    </row>
    <row r="19" spans="2:12" s="1" customFormat="1" ht="12" customHeight="1">
      <c r="B19" s="24"/>
      <c r="D19" s="21" t="s">
        <v>30</v>
      </c>
      <c r="I19" s="21" t="s">
        <v>27</v>
      </c>
      <c r="J19" s="13" t="str">
        <f>'Rekapitulace stavby'!AN13</f>
        <v/>
      </c>
      <c r="L19" s="24"/>
    </row>
    <row r="20" spans="2:12" s="1" customFormat="1" ht="18" customHeight="1">
      <c r="B20" s="24"/>
      <c r="E20" s="150" t="str">
        <f>'Rekapitulace stavby'!E14</f>
        <v xml:space="preserve"> </v>
      </c>
      <c r="F20" s="150"/>
      <c r="G20" s="150"/>
      <c r="H20" s="150"/>
      <c r="I20" s="21" t="s">
        <v>29</v>
      </c>
      <c r="J20" s="13" t="str">
        <f>'Rekapitulace stavby'!AN14</f>
        <v/>
      </c>
      <c r="L20" s="24"/>
    </row>
    <row r="21" spans="2:12" s="1" customFormat="1" ht="6.95" customHeight="1">
      <c r="B21" s="24"/>
      <c r="L21" s="24"/>
    </row>
    <row r="22" spans="2:12" s="1" customFormat="1" ht="12" customHeight="1">
      <c r="B22" s="24"/>
      <c r="D22" s="21" t="s">
        <v>32</v>
      </c>
      <c r="I22" s="21" t="s">
        <v>27</v>
      </c>
      <c r="J22" s="13" t="str">
        <f>IF('Rekapitulace stavby'!AN16="","",'Rekapitulace stavby'!AN16)</f>
        <v/>
      </c>
      <c r="L22" s="24"/>
    </row>
    <row r="23" spans="2:12" s="1" customFormat="1" ht="18" customHeight="1">
      <c r="B23" s="24"/>
      <c r="E23" s="13" t="str">
        <f>IF('Rekapitulace stavby'!E17="","",'Rekapitulace stavby'!E17)</f>
        <v>Ateliér Soukup Opl Švehla s.r.o.</v>
      </c>
      <c r="I23" s="21" t="s">
        <v>29</v>
      </c>
      <c r="J23" s="13" t="str">
        <f>IF('Rekapitulace stavby'!AN17="","",'Rekapitulace stavby'!AN17)</f>
        <v/>
      </c>
      <c r="L23" s="24"/>
    </row>
    <row r="24" spans="2:12" s="1" customFormat="1" ht="6.95" customHeight="1">
      <c r="B24" s="24"/>
      <c r="L24" s="24"/>
    </row>
    <row r="25" spans="2:12" s="1" customFormat="1" ht="12" customHeight="1">
      <c r="B25" s="24"/>
      <c r="D25" s="21" t="s">
        <v>35</v>
      </c>
      <c r="I25" s="21" t="s">
        <v>27</v>
      </c>
      <c r="J25" s="13" t="str">
        <f>IF('Rekapitulace stavby'!AN19="","",'Rekapitulace stavby'!AN19)</f>
        <v/>
      </c>
      <c r="L25" s="24"/>
    </row>
    <row r="26" spans="2:12" s="1" customFormat="1" ht="18" customHeight="1">
      <c r="B26" s="24"/>
      <c r="E26" s="13" t="str">
        <f>IF('Rekapitulace stavby'!E20="","",'Rekapitulace stavby'!E20)</f>
        <v>Tomáš Chlumecký</v>
      </c>
      <c r="I26" s="21" t="s">
        <v>29</v>
      </c>
      <c r="J26" s="13" t="str">
        <f>IF('Rekapitulace stavby'!AN20="","",'Rekapitulace stavby'!AN20)</f>
        <v/>
      </c>
      <c r="L26" s="24"/>
    </row>
    <row r="27" spans="2:12" s="1" customFormat="1" ht="6.95" customHeight="1">
      <c r="B27" s="24"/>
      <c r="L27" s="24"/>
    </row>
    <row r="28" spans="2:12" s="1" customFormat="1" ht="12" customHeight="1">
      <c r="B28" s="24"/>
      <c r="D28" s="21" t="s">
        <v>37</v>
      </c>
      <c r="L28" s="24"/>
    </row>
    <row r="29" spans="2:12" s="7" customFormat="1" ht="14.45" customHeight="1">
      <c r="B29" s="86"/>
      <c r="E29" s="154" t="s">
        <v>1</v>
      </c>
      <c r="F29" s="154"/>
      <c r="G29" s="154"/>
      <c r="H29" s="154"/>
      <c r="L29" s="86"/>
    </row>
    <row r="30" spans="2:12" s="1" customFormat="1" ht="6.95" customHeight="1">
      <c r="B30" s="24"/>
      <c r="L30" s="24"/>
    </row>
    <row r="31" spans="2:12" s="1" customFormat="1" ht="6.95" customHeight="1">
      <c r="B31" s="24"/>
      <c r="D31" s="42"/>
      <c r="E31" s="42"/>
      <c r="F31" s="42"/>
      <c r="G31" s="42"/>
      <c r="H31" s="42"/>
      <c r="I31" s="42"/>
      <c r="J31" s="42"/>
      <c r="K31" s="42"/>
      <c r="L31" s="24"/>
    </row>
    <row r="32" spans="2:12" s="1" customFormat="1" ht="25.35" customHeight="1">
      <c r="B32" s="24"/>
      <c r="D32" s="87" t="s">
        <v>39</v>
      </c>
      <c r="J32" s="56">
        <f>ROUND(J87,2)</f>
        <v>0</v>
      </c>
      <c r="L32" s="24"/>
    </row>
    <row r="33" spans="2:12" s="1" customFormat="1" ht="6.95" customHeight="1">
      <c r="B33" s="24"/>
      <c r="D33" s="42"/>
      <c r="E33" s="42"/>
      <c r="F33" s="42"/>
      <c r="G33" s="42"/>
      <c r="H33" s="42"/>
      <c r="I33" s="42"/>
      <c r="J33" s="42"/>
      <c r="K33" s="42"/>
      <c r="L33" s="24"/>
    </row>
    <row r="34" spans="2:12" s="1" customFormat="1" ht="14.45" customHeight="1">
      <c r="B34" s="24"/>
      <c r="F34" s="27" t="s">
        <v>41</v>
      </c>
      <c r="I34" s="27" t="s">
        <v>40</v>
      </c>
      <c r="J34" s="27" t="s">
        <v>42</v>
      </c>
      <c r="L34" s="24"/>
    </row>
    <row r="35" spans="2:12" s="1" customFormat="1" ht="14.45" customHeight="1">
      <c r="B35" s="24"/>
      <c r="D35" s="21" t="s">
        <v>43</v>
      </c>
      <c r="E35" s="21" t="s">
        <v>44</v>
      </c>
      <c r="F35" s="88">
        <f>ROUND((SUM(BE87:BE91)),2)</f>
        <v>0</v>
      </c>
      <c r="I35" s="29">
        <v>0.21</v>
      </c>
      <c r="J35" s="88">
        <f>ROUND(((SUM(BE87:BE91))*I35),2)</f>
        <v>0</v>
      </c>
      <c r="L35" s="24"/>
    </row>
    <row r="36" spans="2:12" s="1" customFormat="1" ht="14.45" customHeight="1">
      <c r="B36" s="24"/>
      <c r="E36" s="21" t="s">
        <v>45</v>
      </c>
      <c r="F36" s="88">
        <f>ROUND((SUM(BF87:BF91)),2)</f>
        <v>0</v>
      </c>
      <c r="I36" s="29">
        <v>0.15</v>
      </c>
      <c r="J36" s="88">
        <f>ROUND(((SUM(BF87:BF91))*I36),2)</f>
        <v>0</v>
      </c>
      <c r="L36" s="24"/>
    </row>
    <row r="37" spans="2:12" s="1" customFormat="1" ht="14.45" customHeight="1" hidden="1">
      <c r="B37" s="24"/>
      <c r="E37" s="21" t="s">
        <v>46</v>
      </c>
      <c r="F37" s="88">
        <f>ROUND((SUM(BG87:BG91)),2)</f>
        <v>0</v>
      </c>
      <c r="I37" s="29">
        <v>0.21</v>
      </c>
      <c r="J37" s="88">
        <f>0</f>
        <v>0</v>
      </c>
      <c r="L37" s="24"/>
    </row>
    <row r="38" spans="2:12" s="1" customFormat="1" ht="14.45" customHeight="1" hidden="1">
      <c r="B38" s="24"/>
      <c r="E38" s="21" t="s">
        <v>47</v>
      </c>
      <c r="F38" s="88">
        <f>ROUND((SUM(BH87:BH91)),2)</f>
        <v>0</v>
      </c>
      <c r="I38" s="29">
        <v>0.15</v>
      </c>
      <c r="J38" s="88">
        <f>0</f>
        <v>0</v>
      </c>
      <c r="L38" s="24"/>
    </row>
    <row r="39" spans="2:12" s="1" customFormat="1" ht="14.45" customHeight="1" hidden="1">
      <c r="B39" s="24"/>
      <c r="E39" s="21" t="s">
        <v>48</v>
      </c>
      <c r="F39" s="88">
        <f>ROUND((SUM(BI87:BI91)),2)</f>
        <v>0</v>
      </c>
      <c r="I39" s="29">
        <v>0</v>
      </c>
      <c r="J39" s="88">
        <f>0</f>
        <v>0</v>
      </c>
      <c r="L39" s="24"/>
    </row>
    <row r="40" spans="2:12" s="1" customFormat="1" ht="6.95" customHeight="1">
      <c r="B40" s="24"/>
      <c r="L40" s="24"/>
    </row>
    <row r="41" spans="2:12" s="1" customFormat="1" ht="25.35" customHeight="1">
      <c r="B41" s="24"/>
      <c r="C41" s="89"/>
      <c r="D41" s="90" t="s">
        <v>49</v>
      </c>
      <c r="E41" s="47"/>
      <c r="F41" s="47"/>
      <c r="G41" s="91" t="s">
        <v>50</v>
      </c>
      <c r="H41" s="92" t="s">
        <v>51</v>
      </c>
      <c r="I41" s="47"/>
      <c r="J41" s="93">
        <f>SUM(J32:J39)</f>
        <v>0</v>
      </c>
      <c r="K41" s="94"/>
      <c r="L41" s="24"/>
    </row>
    <row r="42" spans="2:12" s="1" customFormat="1" ht="14.45" customHeight="1">
      <c r="B42" s="34"/>
      <c r="C42" s="35"/>
      <c r="D42" s="35"/>
      <c r="E42" s="35"/>
      <c r="F42" s="35"/>
      <c r="G42" s="35"/>
      <c r="H42" s="35"/>
      <c r="I42" s="35"/>
      <c r="J42" s="35"/>
      <c r="K42" s="35"/>
      <c r="L42" s="24"/>
    </row>
    <row r="46" spans="2:12" s="1" customFormat="1" ht="6.95" customHeight="1"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24"/>
    </row>
    <row r="47" spans="2:12" s="1" customFormat="1" ht="24.95" customHeight="1">
      <c r="B47" s="24"/>
      <c r="C47" s="17" t="s">
        <v>125</v>
      </c>
      <c r="L47" s="24"/>
    </row>
    <row r="48" spans="2:12" s="1" customFormat="1" ht="6.95" customHeight="1">
      <c r="B48" s="24"/>
      <c r="L48" s="24"/>
    </row>
    <row r="49" spans="2:12" s="1" customFormat="1" ht="12" customHeight="1">
      <c r="B49" s="24"/>
      <c r="C49" s="21" t="s">
        <v>14</v>
      </c>
      <c r="L49" s="24"/>
    </row>
    <row r="50" spans="2:12" s="1" customFormat="1" ht="14.45" customHeight="1">
      <c r="B50" s="24"/>
      <c r="E50" s="186" t="str">
        <f>E7</f>
        <v>Stavební úpravy Jízdárny - 1PP, Tachov - Světce</v>
      </c>
      <c r="F50" s="187"/>
      <c r="G50" s="187"/>
      <c r="H50" s="187"/>
      <c r="L50" s="24"/>
    </row>
    <row r="51" spans="2:12" ht="12" customHeight="1">
      <c r="B51" s="16"/>
      <c r="C51" s="21" t="s">
        <v>124</v>
      </c>
      <c r="L51" s="16"/>
    </row>
    <row r="52" spans="2:12" s="1" customFormat="1" ht="14.45" customHeight="1">
      <c r="B52" s="24"/>
      <c r="E52" s="186" t="s">
        <v>242</v>
      </c>
      <c r="F52" s="167"/>
      <c r="G52" s="167"/>
      <c r="H52" s="167"/>
      <c r="L52" s="24"/>
    </row>
    <row r="53" spans="2:12" s="1" customFormat="1" ht="12" customHeight="1">
      <c r="B53" s="24"/>
      <c r="C53" s="21" t="s">
        <v>201</v>
      </c>
      <c r="L53" s="24"/>
    </row>
    <row r="54" spans="2:12" s="1" customFormat="1" ht="14.45" customHeight="1">
      <c r="B54" s="24"/>
      <c r="E54" s="168" t="str">
        <f>E11</f>
        <v>V - Interiérové vybavení</v>
      </c>
      <c r="F54" s="167"/>
      <c r="G54" s="167"/>
      <c r="H54" s="167"/>
      <c r="L54" s="24"/>
    </row>
    <row r="55" spans="2:12" s="1" customFormat="1" ht="6.95" customHeight="1">
      <c r="B55" s="24"/>
      <c r="L55" s="24"/>
    </row>
    <row r="56" spans="2:12" s="1" customFormat="1" ht="12" customHeight="1">
      <c r="B56" s="24"/>
      <c r="C56" s="21" t="s">
        <v>20</v>
      </c>
      <c r="F56" s="13" t="str">
        <f>F14</f>
        <v xml:space="preserve"> </v>
      </c>
      <c r="I56" s="21" t="s">
        <v>22</v>
      </c>
      <c r="J56" s="41" t="str">
        <f>IF(J14="","",J14)</f>
        <v>6. 7. 2018</v>
      </c>
      <c r="L56" s="24"/>
    </row>
    <row r="57" spans="2:12" s="1" customFormat="1" ht="6.95" customHeight="1">
      <c r="B57" s="24"/>
      <c r="L57" s="24"/>
    </row>
    <row r="58" spans="2:12" s="1" customFormat="1" ht="22.9" customHeight="1">
      <c r="B58" s="24"/>
      <c r="C58" s="21" t="s">
        <v>26</v>
      </c>
      <c r="F58" s="13" t="str">
        <f>E17</f>
        <v>Město Tachov</v>
      </c>
      <c r="I58" s="21" t="s">
        <v>32</v>
      </c>
      <c r="J58" s="22" t="str">
        <f>E23</f>
        <v>Ateliér Soukup Opl Švehla s.r.o.</v>
      </c>
      <c r="L58" s="24"/>
    </row>
    <row r="59" spans="2:12" s="1" customFormat="1" ht="12.6" customHeight="1">
      <c r="B59" s="24"/>
      <c r="C59" s="21" t="s">
        <v>30</v>
      </c>
      <c r="F59" s="13" t="str">
        <f>IF(E20="","",E20)</f>
        <v xml:space="preserve"> </v>
      </c>
      <c r="I59" s="21" t="s">
        <v>35</v>
      </c>
      <c r="J59" s="22" t="str">
        <f>E26</f>
        <v>Tomáš Chlumecký</v>
      </c>
      <c r="L59" s="24"/>
    </row>
    <row r="60" spans="2:12" s="1" customFormat="1" ht="10.35" customHeight="1">
      <c r="B60" s="24"/>
      <c r="L60" s="24"/>
    </row>
    <row r="61" spans="2:12" s="1" customFormat="1" ht="29.25" customHeight="1">
      <c r="B61" s="24"/>
      <c r="C61" s="95" t="s">
        <v>126</v>
      </c>
      <c r="D61" s="89"/>
      <c r="E61" s="89"/>
      <c r="F61" s="89"/>
      <c r="G61" s="89"/>
      <c r="H61" s="89"/>
      <c r="I61" s="89"/>
      <c r="J61" s="96" t="s">
        <v>127</v>
      </c>
      <c r="K61" s="89"/>
      <c r="L61" s="24"/>
    </row>
    <row r="62" spans="2:12" s="1" customFormat="1" ht="10.35" customHeight="1">
      <c r="B62" s="24"/>
      <c r="L62" s="24"/>
    </row>
    <row r="63" spans="2:47" s="1" customFormat="1" ht="22.9" customHeight="1">
      <c r="B63" s="24"/>
      <c r="C63" s="97" t="s">
        <v>128</v>
      </c>
      <c r="J63" s="56">
        <f>J87</f>
        <v>0</v>
      </c>
      <c r="L63" s="24"/>
      <c r="AU63" s="13" t="s">
        <v>129</v>
      </c>
    </row>
    <row r="64" spans="2:12" s="8" customFormat="1" ht="24.95" customHeight="1">
      <c r="B64" s="98"/>
      <c r="D64" s="99" t="s">
        <v>149</v>
      </c>
      <c r="E64" s="100"/>
      <c r="F64" s="100"/>
      <c r="G64" s="100"/>
      <c r="H64" s="100"/>
      <c r="I64" s="100"/>
      <c r="J64" s="101">
        <f>J88</f>
        <v>0</v>
      </c>
      <c r="L64" s="98"/>
    </row>
    <row r="65" spans="2:12" s="11" customFormat="1" ht="19.9" customHeight="1">
      <c r="B65" s="138"/>
      <c r="D65" s="139" t="s">
        <v>150</v>
      </c>
      <c r="E65" s="140"/>
      <c r="F65" s="140"/>
      <c r="G65" s="140"/>
      <c r="H65" s="140"/>
      <c r="I65" s="140"/>
      <c r="J65" s="141">
        <f>J89</f>
        <v>0</v>
      </c>
      <c r="L65" s="138"/>
    </row>
    <row r="66" spans="2:12" s="1" customFormat="1" ht="21.75" customHeight="1">
      <c r="B66" s="24"/>
      <c r="L66" s="24"/>
    </row>
    <row r="67" spans="2:12" s="1" customFormat="1" ht="6.95" customHeight="1">
      <c r="B67" s="34"/>
      <c r="C67" s="35"/>
      <c r="D67" s="35"/>
      <c r="E67" s="35"/>
      <c r="F67" s="35"/>
      <c r="G67" s="35"/>
      <c r="H67" s="35"/>
      <c r="I67" s="35"/>
      <c r="J67" s="35"/>
      <c r="K67" s="35"/>
      <c r="L67" s="24"/>
    </row>
    <row r="71" spans="2:12" s="1" customFormat="1" ht="6.95" customHeight="1">
      <c r="B71" s="36"/>
      <c r="C71" s="37"/>
      <c r="D71" s="37"/>
      <c r="E71" s="37"/>
      <c r="F71" s="37"/>
      <c r="G71" s="37"/>
      <c r="H71" s="37"/>
      <c r="I71" s="37"/>
      <c r="J71" s="37"/>
      <c r="K71" s="37"/>
      <c r="L71" s="24"/>
    </row>
    <row r="72" spans="2:12" s="1" customFormat="1" ht="24.95" customHeight="1">
      <c r="B72" s="24"/>
      <c r="C72" s="17" t="s">
        <v>130</v>
      </c>
      <c r="L72" s="24"/>
    </row>
    <row r="73" spans="2:12" s="1" customFormat="1" ht="6.95" customHeight="1">
      <c r="B73" s="24"/>
      <c r="L73" s="24"/>
    </row>
    <row r="74" spans="2:12" s="1" customFormat="1" ht="12" customHeight="1">
      <c r="B74" s="24"/>
      <c r="C74" s="21" t="s">
        <v>14</v>
      </c>
      <c r="L74" s="24"/>
    </row>
    <row r="75" spans="2:12" s="1" customFormat="1" ht="14.45" customHeight="1">
      <c r="B75" s="24"/>
      <c r="E75" s="186" t="str">
        <f>E7</f>
        <v>Stavební úpravy Jízdárny - 1PP, Tachov - Světce</v>
      </c>
      <c r="F75" s="187"/>
      <c r="G75" s="187"/>
      <c r="H75" s="187"/>
      <c r="L75" s="24"/>
    </row>
    <row r="76" spans="2:12" ht="12" customHeight="1">
      <c r="B76" s="16"/>
      <c r="C76" s="21" t="s">
        <v>124</v>
      </c>
      <c r="L76" s="16"/>
    </row>
    <row r="77" spans="2:12" s="1" customFormat="1" ht="14.45" customHeight="1">
      <c r="B77" s="24"/>
      <c r="E77" s="186" t="s">
        <v>242</v>
      </c>
      <c r="F77" s="167"/>
      <c r="G77" s="167"/>
      <c r="H77" s="167"/>
      <c r="L77" s="24"/>
    </row>
    <row r="78" spans="2:12" s="1" customFormat="1" ht="12" customHeight="1">
      <c r="B78" s="24"/>
      <c r="C78" s="21" t="s">
        <v>201</v>
      </c>
      <c r="L78" s="24"/>
    </row>
    <row r="79" spans="2:12" s="1" customFormat="1" ht="14.45" customHeight="1">
      <c r="B79" s="24"/>
      <c r="E79" s="168" t="str">
        <f>E11</f>
        <v>V - Interiérové vybavení</v>
      </c>
      <c r="F79" s="167"/>
      <c r="G79" s="167"/>
      <c r="H79" s="167"/>
      <c r="L79" s="24"/>
    </row>
    <row r="80" spans="2:12" s="1" customFormat="1" ht="6.95" customHeight="1">
      <c r="B80" s="24"/>
      <c r="L80" s="24"/>
    </row>
    <row r="81" spans="2:12" s="1" customFormat="1" ht="12" customHeight="1">
      <c r="B81" s="24"/>
      <c r="C81" s="21" t="s">
        <v>20</v>
      </c>
      <c r="F81" s="13" t="str">
        <f>F14</f>
        <v xml:space="preserve"> </v>
      </c>
      <c r="I81" s="21" t="s">
        <v>22</v>
      </c>
      <c r="J81" s="41" t="str">
        <f>IF(J14="","",J14)</f>
        <v>6. 7. 2018</v>
      </c>
      <c r="L81" s="24"/>
    </row>
    <row r="82" spans="2:12" s="1" customFormat="1" ht="6.95" customHeight="1">
      <c r="B82" s="24"/>
      <c r="L82" s="24"/>
    </row>
    <row r="83" spans="2:12" s="1" customFormat="1" ht="22.9" customHeight="1">
      <c r="B83" s="24"/>
      <c r="C83" s="21" t="s">
        <v>26</v>
      </c>
      <c r="F83" s="13" t="str">
        <f>E17</f>
        <v>Město Tachov</v>
      </c>
      <c r="I83" s="21" t="s">
        <v>32</v>
      </c>
      <c r="J83" s="22" t="str">
        <f>E23</f>
        <v>Ateliér Soukup Opl Švehla s.r.o.</v>
      </c>
      <c r="L83" s="24"/>
    </row>
    <row r="84" spans="2:12" s="1" customFormat="1" ht="12.6" customHeight="1">
      <c r="B84" s="24"/>
      <c r="C84" s="21" t="s">
        <v>30</v>
      </c>
      <c r="F84" s="13" t="str">
        <f>IF(E20="","",E20)</f>
        <v xml:space="preserve"> </v>
      </c>
      <c r="I84" s="21" t="s">
        <v>35</v>
      </c>
      <c r="J84" s="22" t="str">
        <f>E26</f>
        <v>Tomáš Chlumecký</v>
      </c>
      <c r="L84" s="24"/>
    </row>
    <row r="85" spans="2:12" s="1" customFormat="1" ht="10.35" customHeight="1">
      <c r="B85" s="24"/>
      <c r="L85" s="24"/>
    </row>
    <row r="86" spans="2:20" s="9" customFormat="1" ht="29.25" customHeight="1">
      <c r="B86" s="102"/>
      <c r="C86" s="103" t="s">
        <v>131</v>
      </c>
      <c r="D86" s="104" t="s">
        <v>58</v>
      </c>
      <c r="E86" s="104" t="s">
        <v>54</v>
      </c>
      <c r="F86" s="104" t="s">
        <v>55</v>
      </c>
      <c r="G86" s="104" t="s">
        <v>132</v>
      </c>
      <c r="H86" s="104" t="s">
        <v>133</v>
      </c>
      <c r="I86" s="104" t="s">
        <v>134</v>
      </c>
      <c r="J86" s="105" t="s">
        <v>127</v>
      </c>
      <c r="K86" s="106" t="s">
        <v>135</v>
      </c>
      <c r="L86" s="102"/>
      <c r="M86" s="49" t="s">
        <v>1</v>
      </c>
      <c r="N86" s="50" t="s">
        <v>43</v>
      </c>
      <c r="O86" s="50" t="s">
        <v>136</v>
      </c>
      <c r="P86" s="50" t="s">
        <v>137</v>
      </c>
      <c r="Q86" s="50" t="s">
        <v>138</v>
      </c>
      <c r="R86" s="50" t="s">
        <v>139</v>
      </c>
      <c r="S86" s="50" t="s">
        <v>140</v>
      </c>
      <c r="T86" s="51" t="s">
        <v>141</v>
      </c>
    </row>
    <row r="87" spans="2:63" s="1" customFormat="1" ht="22.9" customHeight="1">
      <c r="B87" s="24"/>
      <c r="C87" s="54" t="s">
        <v>142</v>
      </c>
      <c r="J87" s="107">
        <f>BK87</f>
        <v>0</v>
      </c>
      <c r="L87" s="24"/>
      <c r="M87" s="52"/>
      <c r="N87" s="42"/>
      <c r="O87" s="42"/>
      <c r="P87" s="108">
        <f>P88</f>
        <v>0</v>
      </c>
      <c r="Q87" s="42"/>
      <c r="R87" s="108">
        <f>R88</f>
        <v>0</v>
      </c>
      <c r="S87" s="42"/>
      <c r="T87" s="109">
        <f>T88</f>
        <v>0</v>
      </c>
      <c r="AT87" s="13" t="s">
        <v>72</v>
      </c>
      <c r="AU87" s="13" t="s">
        <v>129</v>
      </c>
      <c r="BK87" s="110">
        <f>BK88</f>
        <v>0</v>
      </c>
    </row>
    <row r="88" spans="2:63" s="10" customFormat="1" ht="25.9" customHeight="1">
      <c r="B88" s="111"/>
      <c r="D88" s="112" t="s">
        <v>72</v>
      </c>
      <c r="E88" s="113" t="s">
        <v>152</v>
      </c>
      <c r="F88" s="113" t="s">
        <v>153</v>
      </c>
      <c r="J88" s="114">
        <f>BK88</f>
        <v>0</v>
      </c>
      <c r="L88" s="111"/>
      <c r="M88" s="115"/>
      <c r="N88" s="116"/>
      <c r="O88" s="116"/>
      <c r="P88" s="117">
        <f>P89</f>
        <v>0</v>
      </c>
      <c r="Q88" s="116"/>
      <c r="R88" s="117">
        <f>R89</f>
        <v>0</v>
      </c>
      <c r="S88" s="116"/>
      <c r="T88" s="118">
        <f>T89</f>
        <v>0</v>
      </c>
      <c r="AR88" s="112" t="s">
        <v>78</v>
      </c>
      <c r="AT88" s="119" t="s">
        <v>72</v>
      </c>
      <c r="AU88" s="119" t="s">
        <v>73</v>
      </c>
      <c r="AY88" s="112" t="s">
        <v>144</v>
      </c>
      <c r="BK88" s="120">
        <f>BK89</f>
        <v>0</v>
      </c>
    </row>
    <row r="89" spans="2:63" s="10" customFormat="1" ht="22.9" customHeight="1">
      <c r="B89" s="111"/>
      <c r="D89" s="112" t="s">
        <v>72</v>
      </c>
      <c r="E89" s="142" t="s">
        <v>157</v>
      </c>
      <c r="F89" s="142" t="s">
        <v>158</v>
      </c>
      <c r="J89" s="143">
        <f>BK89</f>
        <v>0</v>
      </c>
      <c r="L89" s="111"/>
      <c r="M89" s="115"/>
      <c r="N89" s="116"/>
      <c r="O89" s="116"/>
      <c r="P89" s="117">
        <f>SUM(P90:P91)</f>
        <v>0</v>
      </c>
      <c r="Q89" s="116"/>
      <c r="R89" s="117">
        <f>SUM(R90:R91)</f>
        <v>0</v>
      </c>
      <c r="S89" s="116"/>
      <c r="T89" s="118">
        <f>SUM(T90:T91)</f>
        <v>0</v>
      </c>
      <c r="AR89" s="112" t="s">
        <v>78</v>
      </c>
      <c r="AT89" s="119" t="s">
        <v>72</v>
      </c>
      <c r="AU89" s="119" t="s">
        <v>19</v>
      </c>
      <c r="AY89" s="112" t="s">
        <v>144</v>
      </c>
      <c r="BK89" s="120">
        <f>SUM(BK90:BK91)</f>
        <v>0</v>
      </c>
    </row>
    <row r="90" spans="2:65" s="1" customFormat="1" ht="14.45" customHeight="1">
      <c r="B90" s="121"/>
      <c r="C90" s="122" t="s">
        <v>147</v>
      </c>
      <c r="D90" s="122" t="s">
        <v>113</v>
      </c>
      <c r="E90" s="123" t="s">
        <v>496</v>
      </c>
      <c r="F90" s="124" t="s">
        <v>497</v>
      </c>
      <c r="G90" s="125" t="s">
        <v>155</v>
      </c>
      <c r="H90" s="126">
        <v>8</v>
      </c>
      <c r="I90" s="127"/>
      <c r="J90" s="127">
        <f>ROUND(I90*H90,2)</f>
        <v>0</v>
      </c>
      <c r="K90" s="124" t="s">
        <v>1</v>
      </c>
      <c r="L90" s="24"/>
      <c r="M90" s="44" t="s">
        <v>1</v>
      </c>
      <c r="N90" s="128" t="s">
        <v>44</v>
      </c>
      <c r="O90" s="129">
        <v>0</v>
      </c>
      <c r="P90" s="129">
        <f>O90*H90</f>
        <v>0</v>
      </c>
      <c r="Q90" s="129">
        <v>0</v>
      </c>
      <c r="R90" s="129">
        <f>Q90*H90</f>
        <v>0</v>
      </c>
      <c r="S90" s="129">
        <v>0</v>
      </c>
      <c r="T90" s="130">
        <f>S90*H90</f>
        <v>0</v>
      </c>
      <c r="AR90" s="13" t="s">
        <v>154</v>
      </c>
      <c r="AT90" s="13" t="s">
        <v>113</v>
      </c>
      <c r="AU90" s="13" t="s">
        <v>78</v>
      </c>
      <c r="AY90" s="13" t="s">
        <v>144</v>
      </c>
      <c r="BE90" s="131">
        <f>IF(N90="základní",J90,0)</f>
        <v>0</v>
      </c>
      <c r="BF90" s="131">
        <f>IF(N90="snížená",J90,0)</f>
        <v>0</v>
      </c>
      <c r="BG90" s="131">
        <f>IF(N90="zákl. přenesená",J90,0)</f>
        <v>0</v>
      </c>
      <c r="BH90" s="131">
        <f>IF(N90="sníž. přenesená",J90,0)</f>
        <v>0</v>
      </c>
      <c r="BI90" s="131">
        <f>IF(N90="nulová",J90,0)</f>
        <v>0</v>
      </c>
      <c r="BJ90" s="13" t="s">
        <v>19</v>
      </c>
      <c r="BK90" s="131">
        <f>ROUND(I90*H90,2)</f>
        <v>0</v>
      </c>
      <c r="BL90" s="13" t="s">
        <v>154</v>
      </c>
      <c r="BM90" s="13" t="s">
        <v>498</v>
      </c>
    </row>
    <row r="91" spans="2:47" s="1" customFormat="1" ht="12">
      <c r="B91" s="24"/>
      <c r="D91" s="132" t="s">
        <v>146</v>
      </c>
      <c r="F91" s="133" t="s">
        <v>497</v>
      </c>
      <c r="L91" s="24"/>
      <c r="M91" s="135"/>
      <c r="N91" s="136"/>
      <c r="O91" s="136"/>
      <c r="P91" s="136"/>
      <c r="Q91" s="136"/>
      <c r="R91" s="136"/>
      <c r="S91" s="136"/>
      <c r="T91" s="137"/>
      <c r="AT91" s="13" t="s">
        <v>146</v>
      </c>
      <c r="AU91" s="13" t="s">
        <v>78</v>
      </c>
    </row>
    <row r="92" spans="2:12" s="1" customFormat="1" ht="6.95" customHeight="1">
      <c r="B92" s="34"/>
      <c r="C92" s="35"/>
      <c r="D92" s="35"/>
      <c r="E92" s="35"/>
      <c r="F92" s="35"/>
      <c r="G92" s="35"/>
      <c r="H92" s="35"/>
      <c r="I92" s="35"/>
      <c r="J92" s="35"/>
      <c r="K92" s="35"/>
      <c r="L92" s="24"/>
    </row>
  </sheetData>
  <autoFilter ref="C86:K91"/>
  <mergeCells count="12">
    <mergeCell ref="E79:H79"/>
    <mergeCell ref="L2:V2"/>
    <mergeCell ref="E50:H50"/>
    <mergeCell ref="E52:H52"/>
    <mergeCell ref="E54:H54"/>
    <mergeCell ref="E75:H75"/>
    <mergeCell ref="E77:H77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98"/>
  <sheetViews>
    <sheetView showGridLines="0" workbookViewId="0" topLeftCell="A82">
      <selection activeCell="I92" sqref="I92"/>
    </sheetView>
  </sheetViews>
  <sheetFormatPr defaultColWidth="9.140625" defaultRowHeight="12"/>
  <cols>
    <col min="1" max="1" width="7.140625" style="0" customWidth="1"/>
    <col min="2" max="2" width="1.421875" style="0" customWidth="1"/>
    <col min="3" max="3" width="3.421875" style="0" customWidth="1"/>
    <col min="4" max="4" width="3.7109375" style="0" customWidth="1"/>
    <col min="5" max="5" width="14.7109375" style="0" customWidth="1"/>
    <col min="6" max="6" width="86.421875" style="0" customWidth="1"/>
    <col min="7" max="7" width="7.421875" style="0" customWidth="1"/>
    <col min="8" max="8" width="9.421875" style="0" customWidth="1"/>
    <col min="9" max="9" width="12.140625" style="0" customWidth="1"/>
    <col min="10" max="10" width="20.140625" style="0" customWidth="1"/>
    <col min="11" max="11" width="13.28125" style="0" hidden="1" customWidth="1"/>
    <col min="12" max="12" width="8.00390625" style="0" customWidth="1"/>
    <col min="13" max="13" width="9.28125" style="0" hidden="1" customWidth="1"/>
    <col min="14" max="14" width="9.140625" style="0" hidden="1" customWidth="1"/>
    <col min="15" max="20" width="12.140625" style="0" hidden="1" customWidth="1"/>
    <col min="21" max="21" width="14.00390625" style="0" hidden="1" customWidth="1"/>
    <col min="22" max="22" width="10.421875" style="0" customWidth="1"/>
    <col min="23" max="23" width="14.00390625" style="0" customWidth="1"/>
    <col min="24" max="24" width="10.421875" style="0" customWidth="1"/>
    <col min="25" max="25" width="12.8515625" style="0" customWidth="1"/>
    <col min="26" max="26" width="9.421875" style="0" customWidth="1"/>
    <col min="27" max="27" width="12.8515625" style="0" customWidth="1"/>
    <col min="28" max="28" width="14.00390625" style="0" customWidth="1"/>
    <col min="29" max="29" width="9.421875" style="0" customWidth="1"/>
    <col min="30" max="30" width="12.8515625" style="0" customWidth="1"/>
    <col min="31" max="31" width="14.00390625" style="0" customWidth="1"/>
    <col min="44" max="65" width="9.140625" style="0" hidden="1" customWidth="1"/>
  </cols>
  <sheetData>
    <row r="1" ht="12">
      <c r="A1" s="85"/>
    </row>
    <row r="2" spans="12:46" ht="36.95" customHeight="1">
      <c r="L2" s="153" t="s">
        <v>5</v>
      </c>
      <c r="M2" s="151"/>
      <c r="N2" s="151"/>
      <c r="O2" s="151"/>
      <c r="P2" s="151"/>
      <c r="Q2" s="151"/>
      <c r="R2" s="151"/>
      <c r="S2" s="151"/>
      <c r="T2" s="151"/>
      <c r="U2" s="151"/>
      <c r="V2" s="151"/>
      <c r="AT2" s="13" t="s">
        <v>86</v>
      </c>
    </row>
    <row r="3" spans="2:4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78</v>
      </c>
    </row>
    <row r="4" spans="2:46" ht="24.95" customHeight="1">
      <c r="B4" s="16"/>
      <c r="D4" s="17" t="s">
        <v>123</v>
      </c>
      <c r="L4" s="16"/>
      <c r="M4" s="18" t="s">
        <v>10</v>
      </c>
      <c r="AT4" s="13" t="s">
        <v>3</v>
      </c>
    </row>
    <row r="5" spans="2:12" ht="6.95" customHeight="1">
      <c r="B5" s="16"/>
      <c r="L5" s="16"/>
    </row>
    <row r="6" spans="2:12" ht="12" customHeight="1">
      <c r="B6" s="16"/>
      <c r="D6" s="21" t="s">
        <v>14</v>
      </c>
      <c r="L6" s="16"/>
    </row>
    <row r="7" spans="2:12" ht="14.45" customHeight="1">
      <c r="B7" s="16"/>
      <c r="E7" s="186" t="str">
        <f>'Rekapitulace stavby'!K6</f>
        <v>Stavební úpravy Jízdárny - 1PP, Tachov - Světce</v>
      </c>
      <c r="F7" s="187"/>
      <c r="G7" s="187"/>
      <c r="H7" s="187"/>
      <c r="L7" s="16"/>
    </row>
    <row r="8" spans="2:12" ht="12" customHeight="1">
      <c r="B8" s="16"/>
      <c r="D8" s="21" t="s">
        <v>124</v>
      </c>
      <c r="L8" s="16"/>
    </row>
    <row r="9" spans="2:12" s="1" customFormat="1" ht="14.45" customHeight="1">
      <c r="B9" s="24"/>
      <c r="E9" s="186" t="s">
        <v>202</v>
      </c>
      <c r="F9" s="167"/>
      <c r="G9" s="167"/>
      <c r="H9" s="167"/>
      <c r="L9" s="24"/>
    </row>
    <row r="10" spans="2:12" s="1" customFormat="1" ht="12" customHeight="1">
      <c r="B10" s="24"/>
      <c r="D10" s="21" t="s">
        <v>201</v>
      </c>
      <c r="L10" s="24"/>
    </row>
    <row r="11" spans="2:12" s="1" customFormat="1" ht="36.95" customHeight="1">
      <c r="B11" s="24"/>
      <c r="E11" s="168" t="s">
        <v>203</v>
      </c>
      <c r="F11" s="167"/>
      <c r="G11" s="167"/>
      <c r="H11" s="167"/>
      <c r="L11" s="24"/>
    </row>
    <row r="12" spans="2:12" s="1" customFormat="1" ht="12">
      <c r="B12" s="24"/>
      <c r="L12" s="24"/>
    </row>
    <row r="13" spans="2:12" s="1" customFormat="1" ht="12" customHeight="1">
      <c r="B13" s="24"/>
      <c r="D13" s="21" t="s">
        <v>17</v>
      </c>
      <c r="F13" s="13" t="s">
        <v>1</v>
      </c>
      <c r="I13" s="21" t="s">
        <v>18</v>
      </c>
      <c r="J13" s="13" t="s">
        <v>1</v>
      </c>
      <c r="L13" s="24"/>
    </row>
    <row r="14" spans="2:12" s="1" customFormat="1" ht="12" customHeight="1">
      <c r="B14" s="24"/>
      <c r="D14" s="21" t="s">
        <v>20</v>
      </c>
      <c r="F14" s="13" t="s">
        <v>31</v>
      </c>
      <c r="I14" s="21" t="s">
        <v>22</v>
      </c>
      <c r="J14" s="41" t="str">
        <f>'Rekapitulace stavby'!AN8</f>
        <v>6. 7. 2018</v>
      </c>
      <c r="L14" s="24"/>
    </row>
    <row r="15" spans="2:12" s="1" customFormat="1" ht="10.9" customHeight="1">
      <c r="B15" s="24"/>
      <c r="L15" s="24"/>
    </row>
    <row r="16" spans="2:12" s="1" customFormat="1" ht="12" customHeight="1">
      <c r="B16" s="24"/>
      <c r="D16" s="21" t="s">
        <v>26</v>
      </c>
      <c r="I16" s="21" t="s">
        <v>27</v>
      </c>
      <c r="J16" s="13" t="str">
        <f>IF('Rekapitulace stavby'!AN10="","",'Rekapitulace stavby'!AN10)</f>
        <v/>
      </c>
      <c r="L16" s="24"/>
    </row>
    <row r="17" spans="2:12" s="1" customFormat="1" ht="18" customHeight="1">
      <c r="B17" s="24"/>
      <c r="E17" s="13" t="str">
        <f>IF('Rekapitulace stavby'!E11="","",'Rekapitulace stavby'!E11)</f>
        <v>Město Tachov</v>
      </c>
      <c r="I17" s="21" t="s">
        <v>29</v>
      </c>
      <c r="J17" s="13" t="str">
        <f>IF('Rekapitulace stavby'!AN11="","",'Rekapitulace stavby'!AN11)</f>
        <v/>
      </c>
      <c r="L17" s="24"/>
    </row>
    <row r="18" spans="2:12" s="1" customFormat="1" ht="6.95" customHeight="1">
      <c r="B18" s="24"/>
      <c r="L18" s="24"/>
    </row>
    <row r="19" spans="2:12" s="1" customFormat="1" ht="12" customHeight="1">
      <c r="B19" s="24"/>
      <c r="D19" s="21" t="s">
        <v>30</v>
      </c>
      <c r="I19" s="21" t="s">
        <v>27</v>
      </c>
      <c r="J19" s="13" t="str">
        <f>'Rekapitulace stavby'!AN13</f>
        <v/>
      </c>
      <c r="L19" s="24"/>
    </row>
    <row r="20" spans="2:12" s="1" customFormat="1" ht="18" customHeight="1">
      <c r="B20" s="24"/>
      <c r="E20" s="150" t="str">
        <f>'Rekapitulace stavby'!E14</f>
        <v xml:space="preserve"> </v>
      </c>
      <c r="F20" s="150"/>
      <c r="G20" s="150"/>
      <c r="H20" s="150"/>
      <c r="I20" s="21" t="s">
        <v>29</v>
      </c>
      <c r="J20" s="13" t="str">
        <f>'Rekapitulace stavby'!AN14</f>
        <v/>
      </c>
      <c r="L20" s="24"/>
    </row>
    <row r="21" spans="2:12" s="1" customFormat="1" ht="6.95" customHeight="1">
      <c r="B21" s="24"/>
      <c r="L21" s="24"/>
    </row>
    <row r="22" spans="2:12" s="1" customFormat="1" ht="12" customHeight="1">
      <c r="B22" s="24"/>
      <c r="D22" s="21" t="s">
        <v>32</v>
      </c>
      <c r="I22" s="21" t="s">
        <v>27</v>
      </c>
      <c r="J22" s="13" t="str">
        <f>IF('Rekapitulace stavby'!AN16="","",'Rekapitulace stavby'!AN16)</f>
        <v/>
      </c>
      <c r="L22" s="24"/>
    </row>
    <row r="23" spans="2:12" s="1" customFormat="1" ht="18" customHeight="1">
      <c r="B23" s="24"/>
      <c r="E23" s="13" t="str">
        <f>IF('Rekapitulace stavby'!E17="","",'Rekapitulace stavby'!E17)</f>
        <v>Ateliér Soukup Opl Švehla s.r.o.</v>
      </c>
      <c r="I23" s="21" t="s">
        <v>29</v>
      </c>
      <c r="J23" s="13" t="str">
        <f>IF('Rekapitulace stavby'!AN17="","",'Rekapitulace stavby'!AN17)</f>
        <v/>
      </c>
      <c r="L23" s="24"/>
    </row>
    <row r="24" spans="2:12" s="1" customFormat="1" ht="6.95" customHeight="1">
      <c r="B24" s="24"/>
      <c r="L24" s="24"/>
    </row>
    <row r="25" spans="2:12" s="1" customFormat="1" ht="12" customHeight="1">
      <c r="B25" s="24"/>
      <c r="D25" s="21" t="s">
        <v>35</v>
      </c>
      <c r="I25" s="21" t="s">
        <v>27</v>
      </c>
      <c r="J25" s="13" t="str">
        <f>IF('Rekapitulace stavby'!AN19="","",'Rekapitulace stavby'!AN19)</f>
        <v/>
      </c>
      <c r="L25" s="24"/>
    </row>
    <row r="26" spans="2:12" s="1" customFormat="1" ht="18" customHeight="1">
      <c r="B26" s="24"/>
      <c r="E26" s="13" t="str">
        <f>IF('Rekapitulace stavby'!E20="","",'Rekapitulace stavby'!E20)</f>
        <v>Tomáš Chlumecký</v>
      </c>
      <c r="I26" s="21" t="s">
        <v>29</v>
      </c>
      <c r="J26" s="13" t="str">
        <f>IF('Rekapitulace stavby'!AN20="","",'Rekapitulace stavby'!AN20)</f>
        <v/>
      </c>
      <c r="L26" s="24"/>
    </row>
    <row r="27" spans="2:12" s="1" customFormat="1" ht="6.95" customHeight="1">
      <c r="B27" s="24"/>
      <c r="L27" s="24"/>
    </row>
    <row r="28" spans="2:12" s="1" customFormat="1" ht="12" customHeight="1">
      <c r="B28" s="24"/>
      <c r="D28" s="21" t="s">
        <v>37</v>
      </c>
      <c r="L28" s="24"/>
    </row>
    <row r="29" spans="2:12" s="7" customFormat="1" ht="14.45" customHeight="1">
      <c r="B29" s="86"/>
      <c r="E29" s="154" t="s">
        <v>1</v>
      </c>
      <c r="F29" s="154"/>
      <c r="G29" s="154"/>
      <c r="H29" s="154"/>
      <c r="L29" s="86"/>
    </row>
    <row r="30" spans="2:12" s="1" customFormat="1" ht="6.95" customHeight="1">
      <c r="B30" s="24"/>
      <c r="L30" s="24"/>
    </row>
    <row r="31" spans="2:12" s="1" customFormat="1" ht="6.95" customHeight="1">
      <c r="B31" s="24"/>
      <c r="D31" s="42"/>
      <c r="E31" s="42"/>
      <c r="F31" s="42"/>
      <c r="G31" s="42"/>
      <c r="H31" s="42"/>
      <c r="I31" s="42"/>
      <c r="J31" s="42"/>
      <c r="K31" s="42"/>
      <c r="L31" s="24"/>
    </row>
    <row r="32" spans="2:12" s="1" customFormat="1" ht="25.35" customHeight="1">
      <c r="B32" s="24"/>
      <c r="D32" s="87" t="s">
        <v>39</v>
      </c>
      <c r="J32" s="56">
        <f>ROUND(J87,2)</f>
        <v>0</v>
      </c>
      <c r="L32" s="24"/>
    </row>
    <row r="33" spans="2:12" s="1" customFormat="1" ht="6.95" customHeight="1">
      <c r="B33" s="24"/>
      <c r="D33" s="42"/>
      <c r="E33" s="42"/>
      <c r="F33" s="42"/>
      <c r="G33" s="42"/>
      <c r="H33" s="42"/>
      <c r="I33" s="42"/>
      <c r="J33" s="42"/>
      <c r="K33" s="42"/>
      <c r="L33" s="24"/>
    </row>
    <row r="34" spans="2:12" s="1" customFormat="1" ht="14.45" customHeight="1">
      <c r="B34" s="24"/>
      <c r="F34" s="27" t="s">
        <v>41</v>
      </c>
      <c r="I34" s="27" t="s">
        <v>40</v>
      </c>
      <c r="J34" s="27" t="s">
        <v>42</v>
      </c>
      <c r="L34" s="24"/>
    </row>
    <row r="35" spans="2:12" s="1" customFormat="1" ht="14.45" customHeight="1">
      <c r="B35" s="24"/>
      <c r="D35" s="21" t="s">
        <v>43</v>
      </c>
      <c r="E35" s="21" t="s">
        <v>44</v>
      </c>
      <c r="F35" s="88">
        <f>ROUND((SUM(BE87:BE97)),2)</f>
        <v>0</v>
      </c>
      <c r="I35" s="29">
        <v>0.21</v>
      </c>
      <c r="J35" s="88">
        <f>ROUND(((SUM(BE87:BE97))*I35),2)</f>
        <v>0</v>
      </c>
      <c r="L35" s="24"/>
    </row>
    <row r="36" spans="2:12" s="1" customFormat="1" ht="14.45" customHeight="1">
      <c r="B36" s="24"/>
      <c r="E36" s="21" t="s">
        <v>45</v>
      </c>
      <c r="F36" s="88">
        <f>ROUND((SUM(BF87:BF97)),2)</f>
        <v>0</v>
      </c>
      <c r="I36" s="29">
        <v>0.15</v>
      </c>
      <c r="J36" s="88">
        <f>ROUND(((SUM(BF87:BF97))*I36),2)</f>
        <v>0</v>
      </c>
      <c r="L36" s="24"/>
    </row>
    <row r="37" spans="2:12" s="1" customFormat="1" ht="14.45" customHeight="1" hidden="1">
      <c r="B37" s="24"/>
      <c r="E37" s="21" t="s">
        <v>46</v>
      </c>
      <c r="F37" s="88">
        <f>ROUND((SUM(BG87:BG97)),2)</f>
        <v>0</v>
      </c>
      <c r="I37" s="29">
        <v>0.21</v>
      </c>
      <c r="J37" s="88">
        <f>0</f>
        <v>0</v>
      </c>
      <c r="L37" s="24"/>
    </row>
    <row r="38" spans="2:12" s="1" customFormat="1" ht="14.45" customHeight="1" hidden="1">
      <c r="B38" s="24"/>
      <c r="E38" s="21" t="s">
        <v>47</v>
      </c>
      <c r="F38" s="88">
        <f>ROUND((SUM(BH87:BH97)),2)</f>
        <v>0</v>
      </c>
      <c r="I38" s="29">
        <v>0.15</v>
      </c>
      <c r="J38" s="88">
        <f>0</f>
        <v>0</v>
      </c>
      <c r="L38" s="24"/>
    </row>
    <row r="39" spans="2:12" s="1" customFormat="1" ht="14.45" customHeight="1" hidden="1">
      <c r="B39" s="24"/>
      <c r="E39" s="21" t="s">
        <v>48</v>
      </c>
      <c r="F39" s="88">
        <f>ROUND((SUM(BI87:BI97)),2)</f>
        <v>0</v>
      </c>
      <c r="I39" s="29">
        <v>0</v>
      </c>
      <c r="J39" s="88">
        <f>0</f>
        <v>0</v>
      </c>
      <c r="L39" s="24"/>
    </row>
    <row r="40" spans="2:12" s="1" customFormat="1" ht="6.95" customHeight="1">
      <c r="B40" s="24"/>
      <c r="L40" s="24"/>
    </row>
    <row r="41" spans="2:12" s="1" customFormat="1" ht="25.35" customHeight="1">
      <c r="B41" s="24"/>
      <c r="C41" s="89"/>
      <c r="D41" s="90" t="s">
        <v>49</v>
      </c>
      <c r="E41" s="47"/>
      <c r="F41" s="47"/>
      <c r="G41" s="91" t="s">
        <v>50</v>
      </c>
      <c r="H41" s="92" t="s">
        <v>51</v>
      </c>
      <c r="I41" s="47"/>
      <c r="J41" s="93">
        <f>SUM(J32:J39)</f>
        <v>0</v>
      </c>
      <c r="K41" s="94"/>
      <c r="L41" s="24"/>
    </row>
    <row r="42" spans="2:12" s="1" customFormat="1" ht="14.45" customHeight="1">
      <c r="B42" s="34"/>
      <c r="C42" s="35"/>
      <c r="D42" s="35"/>
      <c r="E42" s="35"/>
      <c r="F42" s="35"/>
      <c r="G42" s="35"/>
      <c r="H42" s="35"/>
      <c r="I42" s="35"/>
      <c r="J42" s="35"/>
      <c r="K42" s="35"/>
      <c r="L42" s="24"/>
    </row>
    <row r="46" spans="2:12" s="1" customFormat="1" ht="6.95" customHeight="1"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24"/>
    </row>
    <row r="47" spans="2:12" s="1" customFormat="1" ht="24.95" customHeight="1">
      <c r="B47" s="24"/>
      <c r="C47" s="17" t="s">
        <v>125</v>
      </c>
      <c r="L47" s="24"/>
    </row>
    <row r="48" spans="2:12" s="1" customFormat="1" ht="6.95" customHeight="1">
      <c r="B48" s="24"/>
      <c r="L48" s="24"/>
    </row>
    <row r="49" spans="2:12" s="1" customFormat="1" ht="12" customHeight="1">
      <c r="B49" s="24"/>
      <c r="C49" s="21" t="s">
        <v>14</v>
      </c>
      <c r="L49" s="24"/>
    </row>
    <row r="50" spans="2:12" s="1" customFormat="1" ht="14.45" customHeight="1">
      <c r="B50" s="24"/>
      <c r="E50" s="186" t="str">
        <f>E7</f>
        <v>Stavební úpravy Jízdárny - 1PP, Tachov - Světce</v>
      </c>
      <c r="F50" s="187"/>
      <c r="G50" s="187"/>
      <c r="H50" s="187"/>
      <c r="L50" s="24"/>
    </row>
    <row r="51" spans="2:12" ht="12" customHeight="1">
      <c r="B51" s="16"/>
      <c r="C51" s="21" t="s">
        <v>124</v>
      </c>
      <c r="L51" s="16"/>
    </row>
    <row r="52" spans="2:12" s="1" customFormat="1" ht="14.45" customHeight="1">
      <c r="B52" s="24"/>
      <c r="E52" s="186" t="s">
        <v>202</v>
      </c>
      <c r="F52" s="167"/>
      <c r="G52" s="167"/>
      <c r="H52" s="167"/>
      <c r="L52" s="24"/>
    </row>
    <row r="53" spans="2:12" s="1" customFormat="1" ht="12" customHeight="1">
      <c r="B53" s="24"/>
      <c r="C53" s="21" t="s">
        <v>201</v>
      </c>
      <c r="L53" s="24"/>
    </row>
    <row r="54" spans="2:12" s="1" customFormat="1" ht="14.45" customHeight="1">
      <c r="B54" s="24"/>
      <c r="E54" s="168" t="str">
        <f>E11</f>
        <v>AP - Atypické prvky</v>
      </c>
      <c r="F54" s="167"/>
      <c r="G54" s="167"/>
      <c r="H54" s="167"/>
      <c r="L54" s="24"/>
    </row>
    <row r="55" spans="2:12" s="1" customFormat="1" ht="6.95" customHeight="1">
      <c r="B55" s="24"/>
      <c r="L55" s="24"/>
    </row>
    <row r="56" spans="2:12" s="1" customFormat="1" ht="12" customHeight="1">
      <c r="B56" s="24"/>
      <c r="C56" s="21" t="s">
        <v>20</v>
      </c>
      <c r="F56" s="13" t="str">
        <f>F14</f>
        <v xml:space="preserve"> </v>
      </c>
      <c r="I56" s="21" t="s">
        <v>22</v>
      </c>
      <c r="J56" s="41" t="str">
        <f>IF(J14="","",J14)</f>
        <v>6. 7. 2018</v>
      </c>
      <c r="L56" s="24"/>
    </row>
    <row r="57" spans="2:12" s="1" customFormat="1" ht="6.95" customHeight="1">
      <c r="B57" s="24"/>
      <c r="L57" s="24"/>
    </row>
    <row r="58" spans="2:12" s="1" customFormat="1" ht="22.9" customHeight="1">
      <c r="B58" s="24"/>
      <c r="C58" s="21" t="s">
        <v>26</v>
      </c>
      <c r="F58" s="13" t="str">
        <f>E17</f>
        <v>Město Tachov</v>
      </c>
      <c r="I58" s="21" t="s">
        <v>32</v>
      </c>
      <c r="J58" s="22" t="str">
        <f>E23</f>
        <v>Ateliér Soukup Opl Švehla s.r.o.</v>
      </c>
      <c r="L58" s="24"/>
    </row>
    <row r="59" spans="2:12" s="1" customFormat="1" ht="12.6" customHeight="1">
      <c r="B59" s="24"/>
      <c r="C59" s="21" t="s">
        <v>30</v>
      </c>
      <c r="F59" s="13" t="str">
        <f>IF(E20="","",E20)</f>
        <v xml:space="preserve"> </v>
      </c>
      <c r="I59" s="21" t="s">
        <v>35</v>
      </c>
      <c r="J59" s="22" t="str">
        <f>E26</f>
        <v>Tomáš Chlumecký</v>
      </c>
      <c r="L59" s="24"/>
    </row>
    <row r="60" spans="2:12" s="1" customFormat="1" ht="10.35" customHeight="1">
      <c r="B60" s="24"/>
      <c r="L60" s="24"/>
    </row>
    <row r="61" spans="2:12" s="1" customFormat="1" ht="29.25" customHeight="1">
      <c r="B61" s="24"/>
      <c r="C61" s="95" t="s">
        <v>126</v>
      </c>
      <c r="D61" s="89"/>
      <c r="E61" s="89"/>
      <c r="F61" s="89"/>
      <c r="G61" s="89"/>
      <c r="H61" s="89"/>
      <c r="I61" s="89"/>
      <c r="J61" s="96" t="s">
        <v>127</v>
      </c>
      <c r="K61" s="89"/>
      <c r="L61" s="24"/>
    </row>
    <row r="62" spans="2:12" s="1" customFormat="1" ht="10.35" customHeight="1">
      <c r="B62" s="24"/>
      <c r="L62" s="24"/>
    </row>
    <row r="63" spans="2:47" s="1" customFormat="1" ht="22.9" customHeight="1">
      <c r="B63" s="24"/>
      <c r="C63" s="97" t="s">
        <v>128</v>
      </c>
      <c r="J63" s="56">
        <f>J87</f>
        <v>0</v>
      </c>
      <c r="L63" s="24"/>
      <c r="AU63" s="13" t="s">
        <v>129</v>
      </c>
    </row>
    <row r="64" spans="2:12" s="8" customFormat="1" ht="24.95" customHeight="1">
      <c r="B64" s="98"/>
      <c r="D64" s="99" t="s">
        <v>149</v>
      </c>
      <c r="E64" s="100"/>
      <c r="F64" s="100"/>
      <c r="G64" s="100"/>
      <c r="H64" s="100"/>
      <c r="I64" s="100"/>
      <c r="J64" s="101">
        <f>J88</f>
        <v>0</v>
      </c>
      <c r="L64" s="98"/>
    </row>
    <row r="65" spans="2:12" s="11" customFormat="1" ht="19.9" customHeight="1">
      <c r="B65" s="138"/>
      <c r="D65" s="139" t="s">
        <v>150</v>
      </c>
      <c r="E65" s="140"/>
      <c r="F65" s="140"/>
      <c r="G65" s="140"/>
      <c r="H65" s="140"/>
      <c r="I65" s="140"/>
      <c r="J65" s="141">
        <f>J89</f>
        <v>0</v>
      </c>
      <c r="L65" s="138"/>
    </row>
    <row r="66" spans="2:12" s="1" customFormat="1" ht="21.75" customHeight="1">
      <c r="B66" s="24"/>
      <c r="L66" s="24"/>
    </row>
    <row r="67" spans="2:12" s="1" customFormat="1" ht="6.95" customHeight="1">
      <c r="B67" s="34"/>
      <c r="C67" s="35"/>
      <c r="D67" s="35"/>
      <c r="E67" s="35"/>
      <c r="F67" s="35"/>
      <c r="G67" s="35"/>
      <c r="H67" s="35"/>
      <c r="I67" s="35"/>
      <c r="J67" s="35"/>
      <c r="K67" s="35"/>
      <c r="L67" s="24"/>
    </row>
    <row r="71" spans="2:12" s="1" customFormat="1" ht="6.95" customHeight="1">
      <c r="B71" s="36"/>
      <c r="C71" s="37"/>
      <c r="D71" s="37"/>
      <c r="E71" s="37"/>
      <c r="F71" s="37"/>
      <c r="G71" s="37"/>
      <c r="H71" s="37"/>
      <c r="I71" s="37"/>
      <c r="J71" s="37"/>
      <c r="K71" s="37"/>
      <c r="L71" s="24"/>
    </row>
    <row r="72" spans="2:12" s="1" customFormat="1" ht="24.95" customHeight="1">
      <c r="B72" s="24"/>
      <c r="C72" s="17" t="s">
        <v>130</v>
      </c>
      <c r="L72" s="24"/>
    </row>
    <row r="73" spans="2:12" s="1" customFormat="1" ht="6.95" customHeight="1">
      <c r="B73" s="24"/>
      <c r="L73" s="24"/>
    </row>
    <row r="74" spans="2:12" s="1" customFormat="1" ht="12" customHeight="1">
      <c r="B74" s="24"/>
      <c r="C74" s="21" t="s">
        <v>14</v>
      </c>
      <c r="L74" s="24"/>
    </row>
    <row r="75" spans="2:12" s="1" customFormat="1" ht="14.45" customHeight="1">
      <c r="B75" s="24"/>
      <c r="E75" s="186" t="str">
        <f>E7</f>
        <v>Stavební úpravy Jízdárny - 1PP, Tachov - Světce</v>
      </c>
      <c r="F75" s="187"/>
      <c r="G75" s="187"/>
      <c r="H75" s="187"/>
      <c r="L75" s="24"/>
    </row>
    <row r="76" spans="2:12" ht="12" customHeight="1">
      <c r="B76" s="16"/>
      <c r="C76" s="21" t="s">
        <v>124</v>
      </c>
      <c r="L76" s="16"/>
    </row>
    <row r="77" spans="2:12" s="1" customFormat="1" ht="14.45" customHeight="1">
      <c r="B77" s="24"/>
      <c r="E77" s="186" t="s">
        <v>202</v>
      </c>
      <c r="F77" s="167"/>
      <c r="G77" s="167"/>
      <c r="H77" s="167"/>
      <c r="L77" s="24"/>
    </row>
    <row r="78" spans="2:12" s="1" customFormat="1" ht="12" customHeight="1">
      <c r="B78" s="24"/>
      <c r="C78" s="21" t="s">
        <v>201</v>
      </c>
      <c r="L78" s="24"/>
    </row>
    <row r="79" spans="2:12" s="1" customFormat="1" ht="14.45" customHeight="1">
      <c r="B79" s="24"/>
      <c r="E79" s="168" t="str">
        <f>E11</f>
        <v>AP - Atypické prvky</v>
      </c>
      <c r="F79" s="167"/>
      <c r="G79" s="167"/>
      <c r="H79" s="167"/>
      <c r="L79" s="24"/>
    </row>
    <row r="80" spans="2:12" s="1" customFormat="1" ht="6.95" customHeight="1">
      <c r="B80" s="24"/>
      <c r="L80" s="24"/>
    </row>
    <row r="81" spans="2:12" s="1" customFormat="1" ht="12" customHeight="1">
      <c r="B81" s="24"/>
      <c r="C81" s="21" t="s">
        <v>20</v>
      </c>
      <c r="F81" s="13" t="str">
        <f>F14</f>
        <v xml:space="preserve"> </v>
      </c>
      <c r="I81" s="21" t="s">
        <v>22</v>
      </c>
      <c r="J81" s="41" t="str">
        <f>IF(J14="","",J14)</f>
        <v>6. 7. 2018</v>
      </c>
      <c r="L81" s="24"/>
    </row>
    <row r="82" spans="2:12" s="1" customFormat="1" ht="6.95" customHeight="1">
      <c r="B82" s="24"/>
      <c r="L82" s="24"/>
    </row>
    <row r="83" spans="2:12" s="1" customFormat="1" ht="22.9" customHeight="1">
      <c r="B83" s="24"/>
      <c r="C83" s="21" t="s">
        <v>26</v>
      </c>
      <c r="F83" s="13" t="str">
        <f>E17</f>
        <v>Město Tachov</v>
      </c>
      <c r="I83" s="21" t="s">
        <v>32</v>
      </c>
      <c r="J83" s="22" t="str">
        <f>E23</f>
        <v>Ateliér Soukup Opl Švehla s.r.o.</v>
      </c>
      <c r="L83" s="24"/>
    </row>
    <row r="84" spans="2:12" s="1" customFormat="1" ht="12.6" customHeight="1">
      <c r="B84" s="24"/>
      <c r="C84" s="21" t="s">
        <v>30</v>
      </c>
      <c r="F84" s="13" t="str">
        <f>IF(E20="","",E20)</f>
        <v xml:space="preserve"> </v>
      </c>
      <c r="I84" s="21" t="s">
        <v>35</v>
      </c>
      <c r="J84" s="22" t="str">
        <f>E26</f>
        <v>Tomáš Chlumecký</v>
      </c>
      <c r="L84" s="24"/>
    </row>
    <row r="85" spans="2:12" s="1" customFormat="1" ht="10.35" customHeight="1">
      <c r="B85" s="24"/>
      <c r="L85" s="24"/>
    </row>
    <row r="86" spans="2:20" s="9" customFormat="1" ht="29.25" customHeight="1">
      <c r="B86" s="102"/>
      <c r="C86" s="103" t="s">
        <v>131</v>
      </c>
      <c r="D86" s="104" t="s">
        <v>58</v>
      </c>
      <c r="E86" s="104" t="s">
        <v>54</v>
      </c>
      <c r="F86" s="104" t="s">
        <v>55</v>
      </c>
      <c r="G86" s="104" t="s">
        <v>132</v>
      </c>
      <c r="H86" s="104" t="s">
        <v>133</v>
      </c>
      <c r="I86" s="104" t="s">
        <v>134</v>
      </c>
      <c r="J86" s="105" t="s">
        <v>127</v>
      </c>
      <c r="K86" s="106" t="s">
        <v>135</v>
      </c>
      <c r="L86" s="102"/>
      <c r="M86" s="49" t="s">
        <v>1</v>
      </c>
      <c r="N86" s="50" t="s">
        <v>43</v>
      </c>
      <c r="O86" s="50" t="s">
        <v>136</v>
      </c>
      <c r="P86" s="50" t="s">
        <v>137</v>
      </c>
      <c r="Q86" s="50" t="s">
        <v>138</v>
      </c>
      <c r="R86" s="50" t="s">
        <v>139</v>
      </c>
      <c r="S86" s="50" t="s">
        <v>140</v>
      </c>
      <c r="T86" s="51" t="s">
        <v>141</v>
      </c>
    </row>
    <row r="87" spans="2:63" s="1" customFormat="1" ht="22.9" customHeight="1">
      <c r="B87" s="24"/>
      <c r="C87" s="54" t="s">
        <v>142</v>
      </c>
      <c r="J87" s="107">
        <f>BK87</f>
        <v>0</v>
      </c>
      <c r="L87" s="24"/>
      <c r="M87" s="52"/>
      <c r="N87" s="42"/>
      <c r="O87" s="42"/>
      <c r="P87" s="108">
        <f>P88</f>
        <v>0</v>
      </c>
      <c r="Q87" s="42"/>
      <c r="R87" s="108">
        <f>R88</f>
        <v>0</v>
      </c>
      <c r="S87" s="42"/>
      <c r="T87" s="109">
        <f>T88</f>
        <v>0</v>
      </c>
      <c r="AT87" s="13" t="s">
        <v>72</v>
      </c>
      <c r="AU87" s="13" t="s">
        <v>129</v>
      </c>
      <c r="BK87" s="110">
        <f>BK88</f>
        <v>0</v>
      </c>
    </row>
    <row r="88" spans="2:63" s="10" customFormat="1" ht="25.9" customHeight="1">
      <c r="B88" s="111"/>
      <c r="D88" s="112" t="s">
        <v>72</v>
      </c>
      <c r="E88" s="113" t="s">
        <v>152</v>
      </c>
      <c r="F88" s="113" t="s">
        <v>153</v>
      </c>
      <c r="J88" s="114">
        <f>BK88</f>
        <v>0</v>
      </c>
      <c r="L88" s="111"/>
      <c r="M88" s="115"/>
      <c r="N88" s="116"/>
      <c r="O88" s="116"/>
      <c r="P88" s="117">
        <f>P89</f>
        <v>0</v>
      </c>
      <c r="Q88" s="116"/>
      <c r="R88" s="117">
        <f>R89</f>
        <v>0</v>
      </c>
      <c r="S88" s="116"/>
      <c r="T88" s="118">
        <f>T89</f>
        <v>0</v>
      </c>
      <c r="AR88" s="112" t="s">
        <v>78</v>
      </c>
      <c r="AT88" s="119" t="s">
        <v>72</v>
      </c>
      <c r="AU88" s="119" t="s">
        <v>73</v>
      </c>
      <c r="AY88" s="112" t="s">
        <v>144</v>
      </c>
      <c r="BK88" s="120">
        <f>BK89</f>
        <v>0</v>
      </c>
    </row>
    <row r="89" spans="2:63" s="10" customFormat="1" ht="22.9" customHeight="1">
      <c r="B89" s="111"/>
      <c r="D89" s="112" t="s">
        <v>72</v>
      </c>
      <c r="E89" s="142" t="s">
        <v>157</v>
      </c>
      <c r="F89" s="142" t="s">
        <v>158</v>
      </c>
      <c r="J89" s="143">
        <f>BK89</f>
        <v>0</v>
      </c>
      <c r="L89" s="111"/>
      <c r="M89" s="115"/>
      <c r="N89" s="116"/>
      <c r="O89" s="116"/>
      <c r="P89" s="117">
        <f>SUM(P90:P97)</f>
        <v>0</v>
      </c>
      <c r="Q89" s="116"/>
      <c r="R89" s="117">
        <f>SUM(R90:R97)</f>
        <v>0</v>
      </c>
      <c r="S89" s="116"/>
      <c r="T89" s="118">
        <f>SUM(T90:T97)</f>
        <v>0</v>
      </c>
      <c r="AR89" s="112" t="s">
        <v>78</v>
      </c>
      <c r="AT89" s="119" t="s">
        <v>72</v>
      </c>
      <c r="AU89" s="119" t="s">
        <v>19</v>
      </c>
      <c r="AY89" s="112" t="s">
        <v>144</v>
      </c>
      <c r="BK89" s="120">
        <f>SUM(BK90:BK97)</f>
        <v>0</v>
      </c>
    </row>
    <row r="90" spans="2:65" s="1" customFormat="1" ht="20.45" customHeight="1">
      <c r="B90" s="121"/>
      <c r="C90" s="122" t="s">
        <v>156</v>
      </c>
      <c r="D90" s="122" t="s">
        <v>113</v>
      </c>
      <c r="E90" s="123" t="s">
        <v>204</v>
      </c>
      <c r="F90" s="124" t="s">
        <v>205</v>
      </c>
      <c r="G90" s="125" t="s">
        <v>155</v>
      </c>
      <c r="H90" s="126">
        <v>1</v>
      </c>
      <c r="I90" s="127"/>
      <c r="J90" s="127">
        <f>ROUND(I90*H90,2)</f>
        <v>0</v>
      </c>
      <c r="K90" s="124" t="s">
        <v>1</v>
      </c>
      <c r="L90" s="24"/>
      <c r="M90" s="44" t="s">
        <v>1</v>
      </c>
      <c r="N90" s="128" t="s">
        <v>44</v>
      </c>
      <c r="O90" s="129">
        <v>0</v>
      </c>
      <c r="P90" s="129">
        <f>O90*H90</f>
        <v>0</v>
      </c>
      <c r="Q90" s="129">
        <v>0</v>
      </c>
      <c r="R90" s="129">
        <f>Q90*H90</f>
        <v>0</v>
      </c>
      <c r="S90" s="129">
        <v>0</v>
      </c>
      <c r="T90" s="130">
        <f>S90*H90</f>
        <v>0</v>
      </c>
      <c r="AR90" s="13" t="s">
        <v>154</v>
      </c>
      <c r="AT90" s="13" t="s">
        <v>113</v>
      </c>
      <c r="AU90" s="13" t="s">
        <v>78</v>
      </c>
      <c r="AY90" s="13" t="s">
        <v>144</v>
      </c>
      <c r="BE90" s="131">
        <f>IF(N90="základní",J90,0)</f>
        <v>0</v>
      </c>
      <c r="BF90" s="131">
        <f>IF(N90="snížená",J90,0)</f>
        <v>0</v>
      </c>
      <c r="BG90" s="131">
        <f>IF(N90="zákl. přenesená",J90,0)</f>
        <v>0</v>
      </c>
      <c r="BH90" s="131">
        <f>IF(N90="sníž. přenesená",J90,0)</f>
        <v>0</v>
      </c>
      <c r="BI90" s="131">
        <f>IF(N90="nulová",J90,0)</f>
        <v>0</v>
      </c>
      <c r="BJ90" s="13" t="s">
        <v>19</v>
      </c>
      <c r="BK90" s="131">
        <f>ROUND(I90*H90,2)</f>
        <v>0</v>
      </c>
      <c r="BL90" s="13" t="s">
        <v>154</v>
      </c>
      <c r="BM90" s="13" t="s">
        <v>156</v>
      </c>
    </row>
    <row r="91" spans="2:47" s="1" customFormat="1" ht="12">
      <c r="B91" s="24"/>
      <c r="D91" s="132" t="s">
        <v>146</v>
      </c>
      <c r="F91" s="133" t="s">
        <v>205</v>
      </c>
      <c r="L91" s="24"/>
      <c r="M91" s="134"/>
      <c r="N91" s="45"/>
      <c r="O91" s="45"/>
      <c r="P91" s="45"/>
      <c r="Q91" s="45"/>
      <c r="R91" s="45"/>
      <c r="S91" s="45"/>
      <c r="T91" s="46"/>
      <c r="AT91" s="13" t="s">
        <v>146</v>
      </c>
      <c r="AU91" s="13" t="s">
        <v>78</v>
      </c>
    </row>
    <row r="92" spans="2:65" s="1" customFormat="1" ht="30.6" customHeight="1">
      <c r="B92" s="121"/>
      <c r="C92" s="122" t="s">
        <v>185</v>
      </c>
      <c r="D92" s="122" t="s">
        <v>113</v>
      </c>
      <c r="E92" s="123" t="s">
        <v>206</v>
      </c>
      <c r="F92" s="124" t="s">
        <v>207</v>
      </c>
      <c r="G92" s="125" t="s">
        <v>155</v>
      </c>
      <c r="H92" s="126">
        <v>1</v>
      </c>
      <c r="I92" s="127"/>
      <c r="J92" s="127">
        <f>ROUND(I92*H92,2)</f>
        <v>0</v>
      </c>
      <c r="K92" s="124" t="s">
        <v>1</v>
      </c>
      <c r="L92" s="24"/>
      <c r="M92" s="44" t="s">
        <v>1</v>
      </c>
      <c r="N92" s="128" t="s">
        <v>44</v>
      </c>
      <c r="O92" s="129">
        <v>0</v>
      </c>
      <c r="P92" s="129">
        <f>O92*H92</f>
        <v>0</v>
      </c>
      <c r="Q92" s="129">
        <v>0</v>
      </c>
      <c r="R92" s="129">
        <f>Q92*H92</f>
        <v>0</v>
      </c>
      <c r="S92" s="129">
        <v>0</v>
      </c>
      <c r="T92" s="130">
        <f>S92*H92</f>
        <v>0</v>
      </c>
      <c r="AR92" s="13" t="s">
        <v>154</v>
      </c>
      <c r="AT92" s="13" t="s">
        <v>113</v>
      </c>
      <c r="AU92" s="13" t="s">
        <v>78</v>
      </c>
      <c r="AY92" s="13" t="s">
        <v>144</v>
      </c>
      <c r="BE92" s="131">
        <f>IF(N92="základní",J92,0)</f>
        <v>0</v>
      </c>
      <c r="BF92" s="131">
        <f>IF(N92="snížená",J92,0)</f>
        <v>0</v>
      </c>
      <c r="BG92" s="131">
        <f>IF(N92="zákl. přenesená",J92,0)</f>
        <v>0</v>
      </c>
      <c r="BH92" s="131">
        <f>IF(N92="sníž. přenesená",J92,0)</f>
        <v>0</v>
      </c>
      <c r="BI92" s="131">
        <f>IF(N92="nulová",J92,0)</f>
        <v>0</v>
      </c>
      <c r="BJ92" s="13" t="s">
        <v>19</v>
      </c>
      <c r="BK92" s="131">
        <f>ROUND(I92*H92,2)</f>
        <v>0</v>
      </c>
      <c r="BL92" s="13" t="s">
        <v>154</v>
      </c>
      <c r="BM92" s="13" t="s">
        <v>185</v>
      </c>
    </row>
    <row r="93" spans="2:47" s="1" customFormat="1" ht="19.5">
      <c r="B93" s="24"/>
      <c r="D93" s="132" t="s">
        <v>146</v>
      </c>
      <c r="F93" s="133" t="s">
        <v>207</v>
      </c>
      <c r="L93" s="24"/>
      <c r="M93" s="134"/>
      <c r="N93" s="45"/>
      <c r="O93" s="45"/>
      <c r="P93" s="45"/>
      <c r="Q93" s="45"/>
      <c r="R93" s="45"/>
      <c r="S93" s="45"/>
      <c r="T93" s="46"/>
      <c r="AT93" s="13" t="s">
        <v>146</v>
      </c>
      <c r="AU93" s="13" t="s">
        <v>78</v>
      </c>
    </row>
    <row r="94" spans="2:65" s="1" customFormat="1" ht="20.45" customHeight="1">
      <c r="B94" s="121"/>
      <c r="C94" s="122" t="s">
        <v>186</v>
      </c>
      <c r="D94" s="122" t="s">
        <v>113</v>
      </c>
      <c r="E94" s="123" t="s">
        <v>208</v>
      </c>
      <c r="F94" s="124" t="s">
        <v>209</v>
      </c>
      <c r="G94" s="125" t="s">
        <v>155</v>
      </c>
      <c r="H94" s="126">
        <v>1</v>
      </c>
      <c r="I94" s="127"/>
      <c r="J94" s="127">
        <f>ROUND(I94*H94,2)</f>
        <v>0</v>
      </c>
      <c r="K94" s="124" t="s">
        <v>1</v>
      </c>
      <c r="L94" s="24"/>
      <c r="M94" s="44" t="s">
        <v>1</v>
      </c>
      <c r="N94" s="128" t="s">
        <v>44</v>
      </c>
      <c r="O94" s="129">
        <v>0</v>
      </c>
      <c r="P94" s="129">
        <f>O94*H94</f>
        <v>0</v>
      </c>
      <c r="Q94" s="129">
        <v>0</v>
      </c>
      <c r="R94" s="129">
        <f>Q94*H94</f>
        <v>0</v>
      </c>
      <c r="S94" s="129">
        <v>0</v>
      </c>
      <c r="T94" s="130">
        <f>S94*H94</f>
        <v>0</v>
      </c>
      <c r="AR94" s="13" t="s">
        <v>154</v>
      </c>
      <c r="AT94" s="13" t="s">
        <v>113</v>
      </c>
      <c r="AU94" s="13" t="s">
        <v>78</v>
      </c>
      <c r="AY94" s="13" t="s">
        <v>144</v>
      </c>
      <c r="BE94" s="131">
        <f>IF(N94="základní",J94,0)</f>
        <v>0</v>
      </c>
      <c r="BF94" s="131">
        <f>IF(N94="snížená",J94,0)</f>
        <v>0</v>
      </c>
      <c r="BG94" s="131">
        <f>IF(N94="zákl. přenesená",J94,0)</f>
        <v>0</v>
      </c>
      <c r="BH94" s="131">
        <f>IF(N94="sníž. přenesená",J94,0)</f>
        <v>0</v>
      </c>
      <c r="BI94" s="131">
        <f>IF(N94="nulová",J94,0)</f>
        <v>0</v>
      </c>
      <c r="BJ94" s="13" t="s">
        <v>19</v>
      </c>
      <c r="BK94" s="131">
        <f>ROUND(I94*H94,2)</f>
        <v>0</v>
      </c>
      <c r="BL94" s="13" t="s">
        <v>154</v>
      </c>
      <c r="BM94" s="13" t="s">
        <v>186</v>
      </c>
    </row>
    <row r="95" spans="2:47" s="1" customFormat="1" ht="19.5">
      <c r="B95" s="24"/>
      <c r="D95" s="132" t="s">
        <v>146</v>
      </c>
      <c r="F95" s="133" t="s">
        <v>209</v>
      </c>
      <c r="L95" s="24"/>
      <c r="M95" s="134"/>
      <c r="N95" s="45"/>
      <c r="O95" s="45"/>
      <c r="P95" s="45"/>
      <c r="Q95" s="45"/>
      <c r="R95" s="45"/>
      <c r="S95" s="45"/>
      <c r="T95" s="46"/>
      <c r="AT95" s="13" t="s">
        <v>146</v>
      </c>
      <c r="AU95" s="13" t="s">
        <v>78</v>
      </c>
    </row>
    <row r="96" spans="2:65" s="1" customFormat="1" ht="20.45" customHeight="1">
      <c r="B96" s="121"/>
      <c r="C96" s="122" t="s">
        <v>187</v>
      </c>
      <c r="D96" s="122" t="s">
        <v>113</v>
      </c>
      <c r="E96" s="123" t="s">
        <v>210</v>
      </c>
      <c r="F96" s="124" t="s">
        <v>211</v>
      </c>
      <c r="G96" s="125" t="s">
        <v>155</v>
      </c>
      <c r="H96" s="126">
        <v>1</v>
      </c>
      <c r="I96" s="127"/>
      <c r="J96" s="127">
        <f>ROUND(I96*H96,2)</f>
        <v>0</v>
      </c>
      <c r="K96" s="124" t="s">
        <v>1</v>
      </c>
      <c r="L96" s="24"/>
      <c r="M96" s="44" t="s">
        <v>1</v>
      </c>
      <c r="N96" s="128" t="s">
        <v>44</v>
      </c>
      <c r="O96" s="129">
        <v>0</v>
      </c>
      <c r="P96" s="129">
        <f>O96*H96</f>
        <v>0</v>
      </c>
      <c r="Q96" s="129">
        <v>0</v>
      </c>
      <c r="R96" s="129">
        <f>Q96*H96</f>
        <v>0</v>
      </c>
      <c r="S96" s="129">
        <v>0</v>
      </c>
      <c r="T96" s="130">
        <f>S96*H96</f>
        <v>0</v>
      </c>
      <c r="AR96" s="13" t="s">
        <v>154</v>
      </c>
      <c r="AT96" s="13" t="s">
        <v>113</v>
      </c>
      <c r="AU96" s="13" t="s">
        <v>78</v>
      </c>
      <c r="AY96" s="13" t="s">
        <v>144</v>
      </c>
      <c r="BE96" s="131">
        <f>IF(N96="základní",J96,0)</f>
        <v>0</v>
      </c>
      <c r="BF96" s="131">
        <f>IF(N96="snížená",J96,0)</f>
        <v>0</v>
      </c>
      <c r="BG96" s="131">
        <f>IF(N96="zákl. přenesená",J96,0)</f>
        <v>0</v>
      </c>
      <c r="BH96" s="131">
        <f>IF(N96="sníž. přenesená",J96,0)</f>
        <v>0</v>
      </c>
      <c r="BI96" s="131">
        <f>IF(N96="nulová",J96,0)</f>
        <v>0</v>
      </c>
      <c r="BJ96" s="13" t="s">
        <v>19</v>
      </c>
      <c r="BK96" s="131">
        <f>ROUND(I96*H96,2)</f>
        <v>0</v>
      </c>
      <c r="BL96" s="13" t="s">
        <v>154</v>
      </c>
      <c r="BM96" s="13" t="s">
        <v>187</v>
      </c>
    </row>
    <row r="97" spans="2:47" s="1" customFormat="1" ht="19.5">
      <c r="B97" s="24"/>
      <c r="D97" s="132" t="s">
        <v>146</v>
      </c>
      <c r="F97" s="133" t="s">
        <v>211</v>
      </c>
      <c r="L97" s="24"/>
      <c r="M97" s="135"/>
      <c r="N97" s="136"/>
      <c r="O97" s="136"/>
      <c r="P97" s="136"/>
      <c r="Q97" s="136"/>
      <c r="R97" s="136"/>
      <c r="S97" s="136"/>
      <c r="T97" s="137"/>
      <c r="AT97" s="13" t="s">
        <v>146</v>
      </c>
      <c r="AU97" s="13" t="s">
        <v>78</v>
      </c>
    </row>
    <row r="98" spans="2:12" s="1" customFormat="1" ht="6.95" customHeight="1">
      <c r="B98" s="34"/>
      <c r="C98" s="35"/>
      <c r="D98" s="35"/>
      <c r="E98" s="35"/>
      <c r="F98" s="35"/>
      <c r="G98" s="35"/>
      <c r="H98" s="35"/>
      <c r="I98" s="35"/>
      <c r="J98" s="35"/>
      <c r="K98" s="35"/>
      <c r="L98" s="24"/>
    </row>
  </sheetData>
  <autoFilter ref="C86:K97"/>
  <mergeCells count="12">
    <mergeCell ref="E79:H79"/>
    <mergeCell ref="L2:V2"/>
    <mergeCell ref="E50:H50"/>
    <mergeCell ref="E52:H52"/>
    <mergeCell ref="E54:H54"/>
    <mergeCell ref="E75:H75"/>
    <mergeCell ref="E77:H77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92"/>
  <sheetViews>
    <sheetView showGridLines="0" workbookViewId="0" topLeftCell="A73">
      <selection activeCell="I90" sqref="I90"/>
    </sheetView>
  </sheetViews>
  <sheetFormatPr defaultColWidth="9.140625" defaultRowHeight="12"/>
  <cols>
    <col min="1" max="1" width="7.140625" style="0" customWidth="1"/>
    <col min="2" max="2" width="1.421875" style="0" customWidth="1"/>
    <col min="3" max="3" width="3.421875" style="0" customWidth="1"/>
    <col min="4" max="4" width="3.7109375" style="0" customWidth="1"/>
    <col min="5" max="5" width="14.7109375" style="0" customWidth="1"/>
    <col min="6" max="6" width="86.421875" style="0" customWidth="1"/>
    <col min="7" max="7" width="7.421875" style="0" customWidth="1"/>
    <col min="8" max="8" width="9.421875" style="0" customWidth="1"/>
    <col min="9" max="9" width="12.140625" style="0" customWidth="1"/>
    <col min="10" max="10" width="20.140625" style="0" customWidth="1"/>
    <col min="11" max="11" width="13.28125" style="0" hidden="1" customWidth="1"/>
    <col min="12" max="12" width="8.00390625" style="0" customWidth="1"/>
    <col min="13" max="13" width="9.28125" style="0" hidden="1" customWidth="1"/>
    <col min="14" max="14" width="9.140625" style="0" hidden="1" customWidth="1"/>
    <col min="15" max="20" width="12.140625" style="0" hidden="1" customWidth="1"/>
    <col min="21" max="21" width="14.00390625" style="0" hidden="1" customWidth="1"/>
    <col min="22" max="22" width="10.421875" style="0" customWidth="1"/>
    <col min="23" max="23" width="14.00390625" style="0" customWidth="1"/>
    <col min="24" max="24" width="10.421875" style="0" customWidth="1"/>
    <col min="25" max="25" width="12.8515625" style="0" customWidth="1"/>
    <col min="26" max="26" width="9.421875" style="0" customWidth="1"/>
    <col min="27" max="27" width="12.8515625" style="0" customWidth="1"/>
    <col min="28" max="28" width="14.00390625" style="0" customWidth="1"/>
    <col min="29" max="29" width="9.421875" style="0" customWidth="1"/>
    <col min="30" max="30" width="12.8515625" style="0" customWidth="1"/>
    <col min="31" max="31" width="14.00390625" style="0" customWidth="1"/>
    <col min="44" max="65" width="9.140625" style="0" hidden="1" customWidth="1"/>
  </cols>
  <sheetData>
    <row r="1" ht="12">
      <c r="A1" s="85"/>
    </row>
    <row r="2" spans="12:46" ht="36.95" customHeight="1">
      <c r="L2" s="153" t="s">
        <v>5</v>
      </c>
      <c r="M2" s="151"/>
      <c r="N2" s="151"/>
      <c r="O2" s="151"/>
      <c r="P2" s="151"/>
      <c r="Q2" s="151"/>
      <c r="R2" s="151"/>
      <c r="S2" s="151"/>
      <c r="T2" s="151"/>
      <c r="U2" s="151"/>
      <c r="V2" s="151"/>
      <c r="AT2" s="13" t="s">
        <v>89</v>
      </c>
    </row>
    <row r="3" spans="2:4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78</v>
      </c>
    </row>
    <row r="4" spans="2:46" ht="24.95" customHeight="1">
      <c r="B4" s="16"/>
      <c r="D4" s="17" t="s">
        <v>123</v>
      </c>
      <c r="L4" s="16"/>
      <c r="M4" s="18" t="s">
        <v>10</v>
      </c>
      <c r="AT4" s="13" t="s">
        <v>3</v>
      </c>
    </row>
    <row r="5" spans="2:12" ht="6.95" customHeight="1">
      <c r="B5" s="16"/>
      <c r="L5" s="16"/>
    </row>
    <row r="6" spans="2:12" ht="12" customHeight="1">
      <c r="B6" s="16"/>
      <c r="D6" s="21" t="s">
        <v>14</v>
      </c>
      <c r="L6" s="16"/>
    </row>
    <row r="7" spans="2:12" ht="14.45" customHeight="1">
      <c r="B7" s="16"/>
      <c r="E7" s="186" t="str">
        <f>'Rekapitulace stavby'!K6</f>
        <v>Stavební úpravy Jízdárny - 1PP, Tachov - Světce</v>
      </c>
      <c r="F7" s="187"/>
      <c r="G7" s="187"/>
      <c r="H7" s="187"/>
      <c r="L7" s="16"/>
    </row>
    <row r="8" spans="2:12" ht="12" customHeight="1">
      <c r="B8" s="16"/>
      <c r="D8" s="21" t="s">
        <v>124</v>
      </c>
      <c r="L8" s="16"/>
    </row>
    <row r="9" spans="2:12" s="1" customFormat="1" ht="14.45" customHeight="1">
      <c r="B9" s="24"/>
      <c r="E9" s="186" t="s">
        <v>202</v>
      </c>
      <c r="F9" s="167"/>
      <c r="G9" s="167"/>
      <c r="H9" s="167"/>
      <c r="L9" s="24"/>
    </row>
    <row r="10" spans="2:12" s="1" customFormat="1" ht="12" customHeight="1">
      <c r="B10" s="24"/>
      <c r="D10" s="21" t="s">
        <v>201</v>
      </c>
      <c r="L10" s="24"/>
    </row>
    <row r="11" spans="2:12" s="1" customFormat="1" ht="36.95" customHeight="1">
      <c r="B11" s="24"/>
      <c r="E11" s="168" t="s">
        <v>212</v>
      </c>
      <c r="F11" s="167"/>
      <c r="G11" s="167"/>
      <c r="H11" s="167"/>
      <c r="L11" s="24"/>
    </row>
    <row r="12" spans="2:12" s="1" customFormat="1" ht="12">
      <c r="B12" s="24"/>
      <c r="L12" s="24"/>
    </row>
    <row r="13" spans="2:12" s="1" customFormat="1" ht="12" customHeight="1">
      <c r="B13" s="24"/>
      <c r="D13" s="21" t="s">
        <v>17</v>
      </c>
      <c r="F13" s="13" t="s">
        <v>1</v>
      </c>
      <c r="I13" s="21" t="s">
        <v>18</v>
      </c>
      <c r="J13" s="13" t="s">
        <v>1</v>
      </c>
      <c r="L13" s="24"/>
    </row>
    <row r="14" spans="2:12" s="1" customFormat="1" ht="12" customHeight="1">
      <c r="B14" s="24"/>
      <c r="D14" s="21" t="s">
        <v>20</v>
      </c>
      <c r="F14" s="13" t="s">
        <v>31</v>
      </c>
      <c r="I14" s="21" t="s">
        <v>22</v>
      </c>
      <c r="J14" s="41" t="str">
        <f>'Rekapitulace stavby'!AN8</f>
        <v>6. 7. 2018</v>
      </c>
      <c r="L14" s="24"/>
    </row>
    <row r="15" spans="2:12" s="1" customFormat="1" ht="10.9" customHeight="1">
      <c r="B15" s="24"/>
      <c r="L15" s="24"/>
    </row>
    <row r="16" spans="2:12" s="1" customFormat="1" ht="12" customHeight="1">
      <c r="B16" s="24"/>
      <c r="D16" s="21" t="s">
        <v>26</v>
      </c>
      <c r="I16" s="21" t="s">
        <v>27</v>
      </c>
      <c r="J16" s="13" t="str">
        <f>IF('Rekapitulace stavby'!AN10="","",'Rekapitulace stavby'!AN10)</f>
        <v/>
      </c>
      <c r="L16" s="24"/>
    </row>
    <row r="17" spans="2:12" s="1" customFormat="1" ht="18" customHeight="1">
      <c r="B17" s="24"/>
      <c r="E17" s="13" t="str">
        <f>IF('Rekapitulace stavby'!E11="","",'Rekapitulace stavby'!E11)</f>
        <v>Město Tachov</v>
      </c>
      <c r="I17" s="21" t="s">
        <v>29</v>
      </c>
      <c r="J17" s="13" t="str">
        <f>IF('Rekapitulace stavby'!AN11="","",'Rekapitulace stavby'!AN11)</f>
        <v/>
      </c>
      <c r="L17" s="24"/>
    </row>
    <row r="18" spans="2:12" s="1" customFormat="1" ht="6.95" customHeight="1">
      <c r="B18" s="24"/>
      <c r="L18" s="24"/>
    </row>
    <row r="19" spans="2:12" s="1" customFormat="1" ht="12" customHeight="1">
      <c r="B19" s="24"/>
      <c r="D19" s="21" t="s">
        <v>30</v>
      </c>
      <c r="I19" s="21" t="s">
        <v>27</v>
      </c>
      <c r="J19" s="13" t="str">
        <f>'Rekapitulace stavby'!AN13</f>
        <v/>
      </c>
      <c r="L19" s="24"/>
    </row>
    <row r="20" spans="2:12" s="1" customFormat="1" ht="18" customHeight="1">
      <c r="B20" s="24"/>
      <c r="E20" s="150" t="str">
        <f>'Rekapitulace stavby'!E14</f>
        <v xml:space="preserve"> </v>
      </c>
      <c r="F20" s="150"/>
      <c r="G20" s="150"/>
      <c r="H20" s="150"/>
      <c r="I20" s="21" t="s">
        <v>29</v>
      </c>
      <c r="J20" s="13" t="str">
        <f>'Rekapitulace stavby'!AN14</f>
        <v/>
      </c>
      <c r="L20" s="24"/>
    </row>
    <row r="21" spans="2:12" s="1" customFormat="1" ht="6.95" customHeight="1">
      <c r="B21" s="24"/>
      <c r="L21" s="24"/>
    </row>
    <row r="22" spans="2:12" s="1" customFormat="1" ht="12" customHeight="1">
      <c r="B22" s="24"/>
      <c r="D22" s="21" t="s">
        <v>32</v>
      </c>
      <c r="I22" s="21" t="s">
        <v>27</v>
      </c>
      <c r="J22" s="13" t="str">
        <f>IF('Rekapitulace stavby'!AN16="","",'Rekapitulace stavby'!AN16)</f>
        <v/>
      </c>
      <c r="L22" s="24"/>
    </row>
    <row r="23" spans="2:12" s="1" customFormat="1" ht="18" customHeight="1">
      <c r="B23" s="24"/>
      <c r="E23" s="13" t="str">
        <f>IF('Rekapitulace stavby'!E17="","",'Rekapitulace stavby'!E17)</f>
        <v>Ateliér Soukup Opl Švehla s.r.o.</v>
      </c>
      <c r="I23" s="21" t="s">
        <v>29</v>
      </c>
      <c r="J23" s="13" t="str">
        <f>IF('Rekapitulace stavby'!AN17="","",'Rekapitulace stavby'!AN17)</f>
        <v/>
      </c>
      <c r="L23" s="24"/>
    </row>
    <row r="24" spans="2:12" s="1" customFormat="1" ht="6.95" customHeight="1">
      <c r="B24" s="24"/>
      <c r="L24" s="24"/>
    </row>
    <row r="25" spans="2:12" s="1" customFormat="1" ht="12" customHeight="1">
      <c r="B25" s="24"/>
      <c r="D25" s="21" t="s">
        <v>35</v>
      </c>
      <c r="I25" s="21" t="s">
        <v>27</v>
      </c>
      <c r="J25" s="13" t="str">
        <f>IF('Rekapitulace stavby'!AN19="","",'Rekapitulace stavby'!AN19)</f>
        <v/>
      </c>
      <c r="L25" s="24"/>
    </row>
    <row r="26" spans="2:12" s="1" customFormat="1" ht="18" customHeight="1">
      <c r="B26" s="24"/>
      <c r="E26" s="13" t="str">
        <f>IF('Rekapitulace stavby'!E20="","",'Rekapitulace stavby'!E20)</f>
        <v>Tomáš Chlumecký</v>
      </c>
      <c r="I26" s="21" t="s">
        <v>29</v>
      </c>
      <c r="J26" s="13" t="str">
        <f>IF('Rekapitulace stavby'!AN20="","",'Rekapitulace stavby'!AN20)</f>
        <v/>
      </c>
      <c r="L26" s="24"/>
    </row>
    <row r="27" spans="2:12" s="1" customFormat="1" ht="6.95" customHeight="1">
      <c r="B27" s="24"/>
      <c r="L27" s="24"/>
    </row>
    <row r="28" spans="2:12" s="1" customFormat="1" ht="12" customHeight="1">
      <c r="B28" s="24"/>
      <c r="D28" s="21" t="s">
        <v>37</v>
      </c>
      <c r="L28" s="24"/>
    </row>
    <row r="29" spans="2:12" s="7" customFormat="1" ht="14.45" customHeight="1">
      <c r="B29" s="86"/>
      <c r="E29" s="154" t="s">
        <v>1</v>
      </c>
      <c r="F29" s="154"/>
      <c r="G29" s="154"/>
      <c r="H29" s="154"/>
      <c r="L29" s="86"/>
    </row>
    <row r="30" spans="2:12" s="1" customFormat="1" ht="6.95" customHeight="1">
      <c r="B30" s="24"/>
      <c r="L30" s="24"/>
    </row>
    <row r="31" spans="2:12" s="1" customFormat="1" ht="6.95" customHeight="1">
      <c r="B31" s="24"/>
      <c r="D31" s="42"/>
      <c r="E31" s="42"/>
      <c r="F31" s="42"/>
      <c r="G31" s="42"/>
      <c r="H31" s="42"/>
      <c r="I31" s="42"/>
      <c r="J31" s="42"/>
      <c r="K31" s="42"/>
      <c r="L31" s="24"/>
    </row>
    <row r="32" spans="2:12" s="1" customFormat="1" ht="25.35" customHeight="1">
      <c r="B32" s="24"/>
      <c r="D32" s="87" t="s">
        <v>39</v>
      </c>
      <c r="J32" s="56">
        <f>ROUND(J87,2)</f>
        <v>0</v>
      </c>
      <c r="L32" s="24"/>
    </row>
    <row r="33" spans="2:12" s="1" customFormat="1" ht="6.95" customHeight="1">
      <c r="B33" s="24"/>
      <c r="D33" s="42"/>
      <c r="E33" s="42"/>
      <c r="F33" s="42"/>
      <c r="G33" s="42"/>
      <c r="H33" s="42"/>
      <c r="I33" s="42"/>
      <c r="J33" s="42"/>
      <c r="K33" s="42"/>
      <c r="L33" s="24"/>
    </row>
    <row r="34" spans="2:12" s="1" customFormat="1" ht="14.45" customHeight="1">
      <c r="B34" s="24"/>
      <c r="F34" s="27" t="s">
        <v>41</v>
      </c>
      <c r="I34" s="27" t="s">
        <v>40</v>
      </c>
      <c r="J34" s="27" t="s">
        <v>42</v>
      </c>
      <c r="L34" s="24"/>
    </row>
    <row r="35" spans="2:12" s="1" customFormat="1" ht="14.45" customHeight="1">
      <c r="B35" s="24"/>
      <c r="D35" s="21" t="s">
        <v>43</v>
      </c>
      <c r="E35" s="21" t="s">
        <v>44</v>
      </c>
      <c r="F35" s="88">
        <f>ROUND((SUM(BE87:BE91)),2)</f>
        <v>0</v>
      </c>
      <c r="I35" s="29">
        <v>0.21</v>
      </c>
      <c r="J35" s="88">
        <f>ROUND(((SUM(BE87:BE91))*I35),2)</f>
        <v>0</v>
      </c>
      <c r="L35" s="24"/>
    </row>
    <row r="36" spans="2:12" s="1" customFormat="1" ht="14.45" customHeight="1">
      <c r="B36" s="24"/>
      <c r="E36" s="21" t="s">
        <v>45</v>
      </c>
      <c r="F36" s="88">
        <f>ROUND((SUM(BF87:BF91)),2)</f>
        <v>0</v>
      </c>
      <c r="I36" s="29">
        <v>0.15</v>
      </c>
      <c r="J36" s="88">
        <f>ROUND(((SUM(BF87:BF91))*I36),2)</f>
        <v>0</v>
      </c>
      <c r="L36" s="24"/>
    </row>
    <row r="37" spans="2:12" s="1" customFormat="1" ht="14.45" customHeight="1" hidden="1">
      <c r="B37" s="24"/>
      <c r="E37" s="21" t="s">
        <v>46</v>
      </c>
      <c r="F37" s="88">
        <f>ROUND((SUM(BG87:BG91)),2)</f>
        <v>0</v>
      </c>
      <c r="I37" s="29">
        <v>0.21</v>
      </c>
      <c r="J37" s="88">
        <f>0</f>
        <v>0</v>
      </c>
      <c r="L37" s="24"/>
    </row>
    <row r="38" spans="2:12" s="1" customFormat="1" ht="14.45" customHeight="1" hidden="1">
      <c r="B38" s="24"/>
      <c r="E38" s="21" t="s">
        <v>47</v>
      </c>
      <c r="F38" s="88">
        <f>ROUND((SUM(BH87:BH91)),2)</f>
        <v>0</v>
      </c>
      <c r="I38" s="29">
        <v>0.15</v>
      </c>
      <c r="J38" s="88">
        <f>0</f>
        <v>0</v>
      </c>
      <c r="L38" s="24"/>
    </row>
    <row r="39" spans="2:12" s="1" customFormat="1" ht="14.45" customHeight="1" hidden="1">
      <c r="B39" s="24"/>
      <c r="E39" s="21" t="s">
        <v>48</v>
      </c>
      <c r="F39" s="88">
        <f>ROUND((SUM(BI87:BI91)),2)</f>
        <v>0</v>
      </c>
      <c r="I39" s="29">
        <v>0</v>
      </c>
      <c r="J39" s="88">
        <f>0</f>
        <v>0</v>
      </c>
      <c r="L39" s="24"/>
    </row>
    <row r="40" spans="2:12" s="1" customFormat="1" ht="6.95" customHeight="1">
      <c r="B40" s="24"/>
      <c r="L40" s="24"/>
    </row>
    <row r="41" spans="2:12" s="1" customFormat="1" ht="25.35" customHeight="1">
      <c r="B41" s="24"/>
      <c r="C41" s="89"/>
      <c r="D41" s="90" t="s">
        <v>49</v>
      </c>
      <c r="E41" s="47"/>
      <c r="F41" s="47"/>
      <c r="G41" s="91" t="s">
        <v>50</v>
      </c>
      <c r="H41" s="92" t="s">
        <v>51</v>
      </c>
      <c r="I41" s="47"/>
      <c r="J41" s="93">
        <f>SUM(J32:J39)</f>
        <v>0</v>
      </c>
      <c r="K41" s="94"/>
      <c r="L41" s="24"/>
    </row>
    <row r="42" spans="2:12" s="1" customFormat="1" ht="14.45" customHeight="1">
      <c r="B42" s="34"/>
      <c r="C42" s="35"/>
      <c r="D42" s="35"/>
      <c r="E42" s="35"/>
      <c r="F42" s="35"/>
      <c r="G42" s="35"/>
      <c r="H42" s="35"/>
      <c r="I42" s="35"/>
      <c r="J42" s="35"/>
      <c r="K42" s="35"/>
      <c r="L42" s="24"/>
    </row>
    <row r="46" spans="2:12" s="1" customFormat="1" ht="6.95" customHeight="1"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24"/>
    </row>
    <row r="47" spans="2:12" s="1" customFormat="1" ht="24.95" customHeight="1">
      <c r="B47" s="24"/>
      <c r="C47" s="17" t="s">
        <v>125</v>
      </c>
      <c r="L47" s="24"/>
    </row>
    <row r="48" spans="2:12" s="1" customFormat="1" ht="6.95" customHeight="1">
      <c r="B48" s="24"/>
      <c r="L48" s="24"/>
    </row>
    <row r="49" spans="2:12" s="1" customFormat="1" ht="12" customHeight="1">
      <c r="B49" s="24"/>
      <c r="C49" s="21" t="s">
        <v>14</v>
      </c>
      <c r="L49" s="24"/>
    </row>
    <row r="50" spans="2:12" s="1" customFormat="1" ht="14.45" customHeight="1">
      <c r="B50" s="24"/>
      <c r="E50" s="186" t="str">
        <f>E7</f>
        <v>Stavební úpravy Jízdárny - 1PP, Tachov - Světce</v>
      </c>
      <c r="F50" s="187"/>
      <c r="G50" s="187"/>
      <c r="H50" s="187"/>
      <c r="L50" s="24"/>
    </row>
    <row r="51" spans="2:12" ht="12" customHeight="1">
      <c r="B51" s="16"/>
      <c r="C51" s="21" t="s">
        <v>124</v>
      </c>
      <c r="L51" s="16"/>
    </row>
    <row r="52" spans="2:12" s="1" customFormat="1" ht="14.45" customHeight="1">
      <c r="B52" s="24"/>
      <c r="E52" s="186" t="s">
        <v>202</v>
      </c>
      <c r="F52" s="167"/>
      <c r="G52" s="167"/>
      <c r="H52" s="167"/>
      <c r="L52" s="24"/>
    </row>
    <row r="53" spans="2:12" s="1" customFormat="1" ht="12" customHeight="1">
      <c r="B53" s="24"/>
      <c r="C53" s="21" t="s">
        <v>201</v>
      </c>
      <c r="L53" s="24"/>
    </row>
    <row r="54" spans="2:12" s="1" customFormat="1" ht="14.45" customHeight="1">
      <c r="B54" s="24"/>
      <c r="E54" s="168" t="str">
        <f>E11</f>
        <v>F - Filmové prvky</v>
      </c>
      <c r="F54" s="167"/>
      <c r="G54" s="167"/>
      <c r="H54" s="167"/>
      <c r="L54" s="24"/>
    </row>
    <row r="55" spans="2:12" s="1" customFormat="1" ht="6.95" customHeight="1">
      <c r="B55" s="24"/>
      <c r="L55" s="24"/>
    </row>
    <row r="56" spans="2:12" s="1" customFormat="1" ht="12" customHeight="1">
      <c r="B56" s="24"/>
      <c r="C56" s="21" t="s">
        <v>20</v>
      </c>
      <c r="F56" s="13" t="str">
        <f>F14</f>
        <v xml:space="preserve"> </v>
      </c>
      <c r="I56" s="21" t="s">
        <v>22</v>
      </c>
      <c r="J56" s="41" t="str">
        <f>IF(J14="","",J14)</f>
        <v>6. 7. 2018</v>
      </c>
      <c r="L56" s="24"/>
    </row>
    <row r="57" spans="2:12" s="1" customFormat="1" ht="6.95" customHeight="1">
      <c r="B57" s="24"/>
      <c r="L57" s="24"/>
    </row>
    <row r="58" spans="2:12" s="1" customFormat="1" ht="22.9" customHeight="1">
      <c r="B58" s="24"/>
      <c r="C58" s="21" t="s">
        <v>26</v>
      </c>
      <c r="F58" s="13" t="str">
        <f>E17</f>
        <v>Město Tachov</v>
      </c>
      <c r="I58" s="21" t="s">
        <v>32</v>
      </c>
      <c r="J58" s="22" t="str">
        <f>E23</f>
        <v>Ateliér Soukup Opl Švehla s.r.o.</v>
      </c>
      <c r="L58" s="24"/>
    </row>
    <row r="59" spans="2:12" s="1" customFormat="1" ht="12.6" customHeight="1">
      <c r="B59" s="24"/>
      <c r="C59" s="21" t="s">
        <v>30</v>
      </c>
      <c r="F59" s="13" t="str">
        <f>IF(E20="","",E20)</f>
        <v xml:space="preserve"> </v>
      </c>
      <c r="I59" s="21" t="s">
        <v>35</v>
      </c>
      <c r="J59" s="22" t="str">
        <f>E26</f>
        <v>Tomáš Chlumecký</v>
      </c>
      <c r="L59" s="24"/>
    </row>
    <row r="60" spans="2:12" s="1" customFormat="1" ht="10.35" customHeight="1">
      <c r="B60" s="24"/>
      <c r="L60" s="24"/>
    </row>
    <row r="61" spans="2:12" s="1" customFormat="1" ht="29.25" customHeight="1">
      <c r="B61" s="24"/>
      <c r="C61" s="95" t="s">
        <v>126</v>
      </c>
      <c r="D61" s="89"/>
      <c r="E61" s="89"/>
      <c r="F61" s="89"/>
      <c r="G61" s="89"/>
      <c r="H61" s="89"/>
      <c r="I61" s="89"/>
      <c r="J61" s="96" t="s">
        <v>127</v>
      </c>
      <c r="K61" s="89"/>
      <c r="L61" s="24"/>
    </row>
    <row r="62" spans="2:12" s="1" customFormat="1" ht="10.35" customHeight="1">
      <c r="B62" s="24"/>
      <c r="L62" s="24"/>
    </row>
    <row r="63" spans="2:47" s="1" customFormat="1" ht="22.9" customHeight="1">
      <c r="B63" s="24"/>
      <c r="C63" s="97" t="s">
        <v>128</v>
      </c>
      <c r="J63" s="56">
        <f>J87</f>
        <v>0</v>
      </c>
      <c r="L63" s="24"/>
      <c r="AU63" s="13" t="s">
        <v>129</v>
      </c>
    </row>
    <row r="64" spans="2:12" s="8" customFormat="1" ht="24.95" customHeight="1">
      <c r="B64" s="98"/>
      <c r="D64" s="99" t="s">
        <v>149</v>
      </c>
      <c r="E64" s="100"/>
      <c r="F64" s="100"/>
      <c r="G64" s="100"/>
      <c r="H64" s="100"/>
      <c r="I64" s="100"/>
      <c r="J64" s="101">
        <f>J88</f>
        <v>0</v>
      </c>
      <c r="L64" s="98"/>
    </row>
    <row r="65" spans="2:12" s="11" customFormat="1" ht="19.9" customHeight="1">
      <c r="B65" s="138"/>
      <c r="D65" s="139" t="s">
        <v>150</v>
      </c>
      <c r="E65" s="140"/>
      <c r="F65" s="140"/>
      <c r="G65" s="140"/>
      <c r="H65" s="140"/>
      <c r="I65" s="140"/>
      <c r="J65" s="141">
        <f>J89</f>
        <v>0</v>
      </c>
      <c r="L65" s="138"/>
    </row>
    <row r="66" spans="2:12" s="1" customFormat="1" ht="21.75" customHeight="1">
      <c r="B66" s="24"/>
      <c r="L66" s="24"/>
    </row>
    <row r="67" spans="2:12" s="1" customFormat="1" ht="6.95" customHeight="1">
      <c r="B67" s="34"/>
      <c r="C67" s="35"/>
      <c r="D67" s="35"/>
      <c r="E67" s="35"/>
      <c r="F67" s="35"/>
      <c r="G67" s="35"/>
      <c r="H67" s="35"/>
      <c r="I67" s="35"/>
      <c r="J67" s="35"/>
      <c r="K67" s="35"/>
      <c r="L67" s="24"/>
    </row>
    <row r="71" spans="2:12" s="1" customFormat="1" ht="6.95" customHeight="1">
      <c r="B71" s="36"/>
      <c r="C71" s="37"/>
      <c r="D71" s="37"/>
      <c r="E71" s="37"/>
      <c r="F71" s="37"/>
      <c r="G71" s="37"/>
      <c r="H71" s="37"/>
      <c r="I71" s="37"/>
      <c r="J71" s="37"/>
      <c r="K71" s="37"/>
      <c r="L71" s="24"/>
    </row>
    <row r="72" spans="2:12" s="1" customFormat="1" ht="24.95" customHeight="1">
      <c r="B72" s="24"/>
      <c r="C72" s="17" t="s">
        <v>130</v>
      </c>
      <c r="L72" s="24"/>
    </row>
    <row r="73" spans="2:12" s="1" customFormat="1" ht="6.95" customHeight="1">
      <c r="B73" s="24"/>
      <c r="L73" s="24"/>
    </row>
    <row r="74" spans="2:12" s="1" customFormat="1" ht="12" customHeight="1">
      <c r="B74" s="24"/>
      <c r="C74" s="21" t="s">
        <v>14</v>
      </c>
      <c r="L74" s="24"/>
    </row>
    <row r="75" spans="2:12" s="1" customFormat="1" ht="14.45" customHeight="1">
      <c r="B75" s="24"/>
      <c r="E75" s="186" t="str">
        <f>E7</f>
        <v>Stavební úpravy Jízdárny - 1PP, Tachov - Světce</v>
      </c>
      <c r="F75" s="187"/>
      <c r="G75" s="187"/>
      <c r="H75" s="187"/>
      <c r="L75" s="24"/>
    </row>
    <row r="76" spans="2:12" ht="12" customHeight="1">
      <c r="B76" s="16"/>
      <c r="C76" s="21" t="s">
        <v>124</v>
      </c>
      <c r="L76" s="16"/>
    </row>
    <row r="77" spans="2:12" s="1" customFormat="1" ht="14.45" customHeight="1">
      <c r="B77" s="24"/>
      <c r="E77" s="186" t="s">
        <v>202</v>
      </c>
      <c r="F77" s="167"/>
      <c r="G77" s="167"/>
      <c r="H77" s="167"/>
      <c r="L77" s="24"/>
    </row>
    <row r="78" spans="2:12" s="1" customFormat="1" ht="12" customHeight="1">
      <c r="B78" s="24"/>
      <c r="C78" s="21" t="s">
        <v>201</v>
      </c>
      <c r="L78" s="24"/>
    </row>
    <row r="79" spans="2:12" s="1" customFormat="1" ht="14.45" customHeight="1">
      <c r="B79" s="24"/>
      <c r="E79" s="168" t="str">
        <f>E11</f>
        <v>F - Filmové prvky</v>
      </c>
      <c r="F79" s="167"/>
      <c r="G79" s="167"/>
      <c r="H79" s="167"/>
      <c r="L79" s="24"/>
    </row>
    <row r="80" spans="2:12" s="1" customFormat="1" ht="6.95" customHeight="1">
      <c r="B80" s="24"/>
      <c r="L80" s="24"/>
    </row>
    <row r="81" spans="2:12" s="1" customFormat="1" ht="12" customHeight="1">
      <c r="B81" s="24"/>
      <c r="C81" s="21" t="s">
        <v>20</v>
      </c>
      <c r="F81" s="13" t="str">
        <f>F14</f>
        <v xml:space="preserve"> </v>
      </c>
      <c r="I81" s="21" t="s">
        <v>22</v>
      </c>
      <c r="J81" s="41" t="str">
        <f>IF(J14="","",J14)</f>
        <v>6. 7. 2018</v>
      </c>
      <c r="L81" s="24"/>
    </row>
    <row r="82" spans="2:12" s="1" customFormat="1" ht="6.95" customHeight="1">
      <c r="B82" s="24"/>
      <c r="L82" s="24"/>
    </row>
    <row r="83" spans="2:12" s="1" customFormat="1" ht="22.9" customHeight="1">
      <c r="B83" s="24"/>
      <c r="C83" s="21" t="s">
        <v>26</v>
      </c>
      <c r="F83" s="13" t="str">
        <f>E17</f>
        <v>Město Tachov</v>
      </c>
      <c r="I83" s="21" t="s">
        <v>32</v>
      </c>
      <c r="J83" s="22" t="str">
        <f>E23</f>
        <v>Ateliér Soukup Opl Švehla s.r.o.</v>
      </c>
      <c r="L83" s="24"/>
    </row>
    <row r="84" spans="2:12" s="1" customFormat="1" ht="12.6" customHeight="1">
      <c r="B84" s="24"/>
      <c r="C84" s="21" t="s">
        <v>30</v>
      </c>
      <c r="F84" s="13" t="str">
        <f>IF(E20="","",E20)</f>
        <v xml:space="preserve"> </v>
      </c>
      <c r="I84" s="21" t="s">
        <v>35</v>
      </c>
      <c r="J84" s="22" t="str">
        <f>E26</f>
        <v>Tomáš Chlumecký</v>
      </c>
      <c r="L84" s="24"/>
    </row>
    <row r="85" spans="2:12" s="1" customFormat="1" ht="10.35" customHeight="1">
      <c r="B85" s="24"/>
      <c r="L85" s="24"/>
    </row>
    <row r="86" spans="2:20" s="9" customFormat="1" ht="29.25" customHeight="1">
      <c r="B86" s="102"/>
      <c r="C86" s="103" t="s">
        <v>131</v>
      </c>
      <c r="D86" s="104" t="s">
        <v>58</v>
      </c>
      <c r="E86" s="104" t="s">
        <v>54</v>
      </c>
      <c r="F86" s="104" t="s">
        <v>55</v>
      </c>
      <c r="G86" s="104" t="s">
        <v>132</v>
      </c>
      <c r="H86" s="104" t="s">
        <v>133</v>
      </c>
      <c r="I86" s="104" t="s">
        <v>134</v>
      </c>
      <c r="J86" s="105" t="s">
        <v>127</v>
      </c>
      <c r="K86" s="106" t="s">
        <v>135</v>
      </c>
      <c r="L86" s="102"/>
      <c r="M86" s="49" t="s">
        <v>1</v>
      </c>
      <c r="N86" s="50" t="s">
        <v>43</v>
      </c>
      <c r="O86" s="50" t="s">
        <v>136</v>
      </c>
      <c r="P86" s="50" t="s">
        <v>137</v>
      </c>
      <c r="Q86" s="50" t="s">
        <v>138</v>
      </c>
      <c r="R86" s="50" t="s">
        <v>139</v>
      </c>
      <c r="S86" s="50" t="s">
        <v>140</v>
      </c>
      <c r="T86" s="51" t="s">
        <v>141</v>
      </c>
    </row>
    <row r="87" spans="2:63" s="1" customFormat="1" ht="22.9" customHeight="1">
      <c r="B87" s="24"/>
      <c r="C87" s="54" t="s">
        <v>142</v>
      </c>
      <c r="J87" s="107">
        <f>BK87</f>
        <v>0</v>
      </c>
      <c r="L87" s="24"/>
      <c r="M87" s="52"/>
      <c r="N87" s="42"/>
      <c r="O87" s="42"/>
      <c r="P87" s="108">
        <f>P88</f>
        <v>0</v>
      </c>
      <c r="Q87" s="42"/>
      <c r="R87" s="108">
        <f>R88</f>
        <v>0</v>
      </c>
      <c r="S87" s="42"/>
      <c r="T87" s="109">
        <f>T88</f>
        <v>0</v>
      </c>
      <c r="AT87" s="13" t="s">
        <v>72</v>
      </c>
      <c r="AU87" s="13" t="s">
        <v>129</v>
      </c>
      <c r="BK87" s="110">
        <f>BK88</f>
        <v>0</v>
      </c>
    </row>
    <row r="88" spans="2:63" s="10" customFormat="1" ht="25.9" customHeight="1">
      <c r="B88" s="111"/>
      <c r="D88" s="112" t="s">
        <v>72</v>
      </c>
      <c r="E88" s="113" t="s">
        <v>152</v>
      </c>
      <c r="F88" s="113" t="s">
        <v>153</v>
      </c>
      <c r="J88" s="114">
        <f>BK88</f>
        <v>0</v>
      </c>
      <c r="L88" s="111"/>
      <c r="M88" s="115"/>
      <c r="N88" s="116"/>
      <c r="O88" s="116"/>
      <c r="P88" s="117">
        <f>P89</f>
        <v>0</v>
      </c>
      <c r="Q88" s="116"/>
      <c r="R88" s="117">
        <f>R89</f>
        <v>0</v>
      </c>
      <c r="S88" s="116"/>
      <c r="T88" s="118">
        <f>T89</f>
        <v>0</v>
      </c>
      <c r="AR88" s="112" t="s">
        <v>78</v>
      </c>
      <c r="AT88" s="119" t="s">
        <v>72</v>
      </c>
      <c r="AU88" s="119" t="s">
        <v>73</v>
      </c>
      <c r="AY88" s="112" t="s">
        <v>144</v>
      </c>
      <c r="BK88" s="120">
        <f>BK89</f>
        <v>0</v>
      </c>
    </row>
    <row r="89" spans="2:63" s="10" customFormat="1" ht="22.9" customHeight="1">
      <c r="B89" s="111"/>
      <c r="D89" s="112" t="s">
        <v>72</v>
      </c>
      <c r="E89" s="142" t="s">
        <v>157</v>
      </c>
      <c r="F89" s="142" t="s">
        <v>158</v>
      </c>
      <c r="J89" s="143">
        <f>BK89</f>
        <v>0</v>
      </c>
      <c r="L89" s="111"/>
      <c r="M89" s="115"/>
      <c r="N89" s="116"/>
      <c r="O89" s="116"/>
      <c r="P89" s="117">
        <f>SUM(P90:P91)</f>
        <v>0</v>
      </c>
      <c r="Q89" s="116"/>
      <c r="R89" s="117">
        <f>SUM(R90:R91)</f>
        <v>0</v>
      </c>
      <c r="S89" s="116"/>
      <c r="T89" s="118">
        <f>SUM(T90:T91)</f>
        <v>0</v>
      </c>
      <c r="AR89" s="112" t="s">
        <v>78</v>
      </c>
      <c r="AT89" s="119" t="s">
        <v>72</v>
      </c>
      <c r="AU89" s="119" t="s">
        <v>19</v>
      </c>
      <c r="AY89" s="112" t="s">
        <v>144</v>
      </c>
      <c r="BK89" s="120">
        <f>SUM(BK90:BK91)</f>
        <v>0</v>
      </c>
    </row>
    <row r="90" spans="2:65" s="1" customFormat="1" ht="20.45" customHeight="1">
      <c r="B90" s="121"/>
      <c r="C90" s="122" t="s">
        <v>143</v>
      </c>
      <c r="D90" s="122" t="s">
        <v>113</v>
      </c>
      <c r="E90" s="123" t="s">
        <v>213</v>
      </c>
      <c r="F90" s="124" t="s">
        <v>214</v>
      </c>
      <c r="G90" s="125" t="s">
        <v>155</v>
      </c>
      <c r="H90" s="126">
        <v>1</v>
      </c>
      <c r="I90" s="127"/>
      <c r="J90" s="127">
        <f>ROUND(I90*H90,2)</f>
        <v>0</v>
      </c>
      <c r="K90" s="124" t="s">
        <v>1</v>
      </c>
      <c r="L90" s="24"/>
      <c r="M90" s="44" t="s">
        <v>1</v>
      </c>
      <c r="N90" s="128" t="s">
        <v>44</v>
      </c>
      <c r="O90" s="129">
        <v>0</v>
      </c>
      <c r="P90" s="129">
        <f>O90*H90</f>
        <v>0</v>
      </c>
      <c r="Q90" s="129">
        <v>0</v>
      </c>
      <c r="R90" s="129">
        <f>Q90*H90</f>
        <v>0</v>
      </c>
      <c r="S90" s="129">
        <v>0</v>
      </c>
      <c r="T90" s="130">
        <f>S90*H90</f>
        <v>0</v>
      </c>
      <c r="AR90" s="13" t="s">
        <v>154</v>
      </c>
      <c r="AT90" s="13" t="s">
        <v>113</v>
      </c>
      <c r="AU90" s="13" t="s">
        <v>78</v>
      </c>
      <c r="AY90" s="13" t="s">
        <v>144</v>
      </c>
      <c r="BE90" s="131">
        <f>IF(N90="základní",J90,0)</f>
        <v>0</v>
      </c>
      <c r="BF90" s="131">
        <f>IF(N90="snížená",J90,0)</f>
        <v>0</v>
      </c>
      <c r="BG90" s="131">
        <f>IF(N90="zákl. přenesená",J90,0)</f>
        <v>0</v>
      </c>
      <c r="BH90" s="131">
        <f>IF(N90="sníž. přenesená",J90,0)</f>
        <v>0</v>
      </c>
      <c r="BI90" s="131">
        <f>IF(N90="nulová",J90,0)</f>
        <v>0</v>
      </c>
      <c r="BJ90" s="13" t="s">
        <v>19</v>
      </c>
      <c r="BK90" s="131">
        <f>ROUND(I90*H90,2)</f>
        <v>0</v>
      </c>
      <c r="BL90" s="13" t="s">
        <v>154</v>
      </c>
      <c r="BM90" s="13" t="s">
        <v>215</v>
      </c>
    </row>
    <row r="91" spans="2:47" s="1" customFormat="1" ht="19.5">
      <c r="B91" s="24"/>
      <c r="D91" s="132" t="s">
        <v>146</v>
      </c>
      <c r="F91" s="133" t="s">
        <v>214</v>
      </c>
      <c r="L91" s="24"/>
      <c r="M91" s="135"/>
      <c r="N91" s="136"/>
      <c r="O91" s="136"/>
      <c r="P91" s="136"/>
      <c r="Q91" s="136"/>
      <c r="R91" s="136"/>
      <c r="S91" s="136"/>
      <c r="T91" s="137"/>
      <c r="AT91" s="13" t="s">
        <v>146</v>
      </c>
      <c r="AU91" s="13" t="s">
        <v>78</v>
      </c>
    </row>
    <row r="92" spans="2:12" s="1" customFormat="1" ht="6.95" customHeight="1">
      <c r="B92" s="34"/>
      <c r="C92" s="35"/>
      <c r="D92" s="35"/>
      <c r="E92" s="35"/>
      <c r="F92" s="35"/>
      <c r="G92" s="35"/>
      <c r="H92" s="35"/>
      <c r="I92" s="35"/>
      <c r="J92" s="35"/>
      <c r="K92" s="35"/>
      <c r="L92" s="24"/>
    </row>
  </sheetData>
  <autoFilter ref="C86:K91"/>
  <mergeCells count="12">
    <mergeCell ref="E79:H79"/>
    <mergeCell ref="L2:V2"/>
    <mergeCell ref="E50:H50"/>
    <mergeCell ref="E52:H52"/>
    <mergeCell ref="E54:H54"/>
    <mergeCell ref="E75:H75"/>
    <mergeCell ref="E77:H77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92"/>
  <sheetViews>
    <sheetView showGridLines="0" workbookViewId="0" topLeftCell="A76">
      <selection activeCell="I90" sqref="I90"/>
    </sheetView>
  </sheetViews>
  <sheetFormatPr defaultColWidth="9.140625" defaultRowHeight="12"/>
  <cols>
    <col min="1" max="1" width="7.140625" style="0" customWidth="1"/>
    <col min="2" max="2" width="1.421875" style="0" customWidth="1"/>
    <col min="3" max="3" width="3.421875" style="0" customWidth="1"/>
    <col min="4" max="4" width="3.7109375" style="0" customWidth="1"/>
    <col min="5" max="5" width="14.7109375" style="0" customWidth="1"/>
    <col min="6" max="6" width="86.421875" style="0" customWidth="1"/>
    <col min="7" max="7" width="7.421875" style="0" customWidth="1"/>
    <col min="8" max="8" width="9.421875" style="0" customWidth="1"/>
    <col min="9" max="9" width="12.140625" style="0" customWidth="1"/>
    <col min="10" max="10" width="20.140625" style="0" customWidth="1"/>
    <col min="11" max="11" width="13.28125" style="0" hidden="1" customWidth="1"/>
    <col min="12" max="12" width="8.00390625" style="0" customWidth="1"/>
    <col min="13" max="13" width="9.28125" style="0" hidden="1" customWidth="1"/>
    <col min="14" max="14" width="9.140625" style="0" hidden="1" customWidth="1"/>
    <col min="15" max="20" width="12.140625" style="0" hidden="1" customWidth="1"/>
    <col min="21" max="21" width="14.00390625" style="0" hidden="1" customWidth="1"/>
    <col min="22" max="22" width="10.421875" style="0" customWidth="1"/>
    <col min="23" max="23" width="14.00390625" style="0" customWidth="1"/>
    <col min="24" max="24" width="10.421875" style="0" customWidth="1"/>
    <col min="25" max="25" width="12.8515625" style="0" customWidth="1"/>
    <col min="26" max="26" width="9.421875" style="0" customWidth="1"/>
    <col min="27" max="27" width="12.8515625" style="0" customWidth="1"/>
    <col min="28" max="28" width="14.00390625" style="0" customWidth="1"/>
    <col min="29" max="29" width="9.421875" style="0" customWidth="1"/>
    <col min="30" max="30" width="12.8515625" style="0" customWidth="1"/>
    <col min="31" max="31" width="14.00390625" style="0" customWidth="1"/>
    <col min="44" max="65" width="9.140625" style="0" hidden="1" customWidth="1"/>
  </cols>
  <sheetData>
    <row r="1" ht="12">
      <c r="A1" s="85"/>
    </row>
    <row r="2" spans="12:46" ht="36.95" customHeight="1">
      <c r="L2" s="153" t="s">
        <v>5</v>
      </c>
      <c r="M2" s="151"/>
      <c r="N2" s="151"/>
      <c r="O2" s="151"/>
      <c r="P2" s="151"/>
      <c r="Q2" s="151"/>
      <c r="R2" s="151"/>
      <c r="S2" s="151"/>
      <c r="T2" s="151"/>
      <c r="U2" s="151"/>
      <c r="V2" s="151"/>
      <c r="AT2" s="13" t="s">
        <v>92</v>
      </c>
    </row>
    <row r="3" spans="2:4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78</v>
      </c>
    </row>
    <row r="4" spans="2:46" ht="24.95" customHeight="1">
      <c r="B4" s="16"/>
      <c r="D4" s="17" t="s">
        <v>123</v>
      </c>
      <c r="L4" s="16"/>
      <c r="M4" s="18" t="s">
        <v>10</v>
      </c>
      <c r="AT4" s="13" t="s">
        <v>3</v>
      </c>
    </row>
    <row r="5" spans="2:12" ht="6.95" customHeight="1">
      <c r="B5" s="16"/>
      <c r="L5" s="16"/>
    </row>
    <row r="6" spans="2:12" ht="12" customHeight="1">
      <c r="B6" s="16"/>
      <c r="D6" s="21" t="s">
        <v>14</v>
      </c>
      <c r="L6" s="16"/>
    </row>
    <row r="7" spans="2:12" ht="14.45" customHeight="1">
      <c r="B7" s="16"/>
      <c r="E7" s="186" t="str">
        <f>'Rekapitulace stavby'!K6</f>
        <v>Stavební úpravy Jízdárny - 1PP, Tachov - Světce</v>
      </c>
      <c r="F7" s="187"/>
      <c r="G7" s="187"/>
      <c r="H7" s="187"/>
      <c r="L7" s="16"/>
    </row>
    <row r="8" spans="2:12" ht="12" customHeight="1">
      <c r="B8" s="16"/>
      <c r="D8" s="21" t="s">
        <v>124</v>
      </c>
      <c r="L8" s="16"/>
    </row>
    <row r="9" spans="2:12" s="1" customFormat="1" ht="14.45" customHeight="1">
      <c r="B9" s="24"/>
      <c r="E9" s="186" t="s">
        <v>202</v>
      </c>
      <c r="F9" s="167"/>
      <c r="G9" s="167"/>
      <c r="H9" s="167"/>
      <c r="L9" s="24"/>
    </row>
    <row r="10" spans="2:12" s="1" customFormat="1" ht="12" customHeight="1">
      <c r="B10" s="24"/>
      <c r="D10" s="21" t="s">
        <v>201</v>
      </c>
      <c r="L10" s="24"/>
    </row>
    <row r="11" spans="2:12" s="1" customFormat="1" ht="36.95" customHeight="1">
      <c r="B11" s="24"/>
      <c r="E11" s="168" t="s">
        <v>216</v>
      </c>
      <c r="F11" s="167"/>
      <c r="G11" s="167"/>
      <c r="H11" s="167"/>
      <c r="L11" s="24"/>
    </row>
    <row r="12" spans="2:12" s="1" customFormat="1" ht="12">
      <c r="B12" s="24"/>
      <c r="L12" s="24"/>
    </row>
    <row r="13" spans="2:12" s="1" customFormat="1" ht="12" customHeight="1">
      <c r="B13" s="24"/>
      <c r="D13" s="21" t="s">
        <v>17</v>
      </c>
      <c r="F13" s="13" t="s">
        <v>1</v>
      </c>
      <c r="I13" s="21" t="s">
        <v>18</v>
      </c>
      <c r="J13" s="13" t="s">
        <v>1</v>
      </c>
      <c r="L13" s="24"/>
    </row>
    <row r="14" spans="2:12" s="1" customFormat="1" ht="12" customHeight="1">
      <c r="B14" s="24"/>
      <c r="D14" s="21" t="s">
        <v>20</v>
      </c>
      <c r="F14" s="13" t="s">
        <v>31</v>
      </c>
      <c r="I14" s="21" t="s">
        <v>22</v>
      </c>
      <c r="J14" s="41" t="str">
        <f>'Rekapitulace stavby'!AN8</f>
        <v>6. 7. 2018</v>
      </c>
      <c r="L14" s="24"/>
    </row>
    <row r="15" spans="2:12" s="1" customFormat="1" ht="10.9" customHeight="1">
      <c r="B15" s="24"/>
      <c r="L15" s="24"/>
    </row>
    <row r="16" spans="2:12" s="1" customFormat="1" ht="12" customHeight="1">
      <c r="B16" s="24"/>
      <c r="D16" s="21" t="s">
        <v>26</v>
      </c>
      <c r="I16" s="21" t="s">
        <v>27</v>
      </c>
      <c r="J16" s="13" t="str">
        <f>IF('Rekapitulace stavby'!AN10="","",'Rekapitulace stavby'!AN10)</f>
        <v/>
      </c>
      <c r="L16" s="24"/>
    </row>
    <row r="17" spans="2:12" s="1" customFormat="1" ht="18" customHeight="1">
      <c r="B17" s="24"/>
      <c r="E17" s="13" t="str">
        <f>IF('Rekapitulace stavby'!E11="","",'Rekapitulace stavby'!E11)</f>
        <v>Město Tachov</v>
      </c>
      <c r="I17" s="21" t="s">
        <v>29</v>
      </c>
      <c r="J17" s="13" t="str">
        <f>IF('Rekapitulace stavby'!AN11="","",'Rekapitulace stavby'!AN11)</f>
        <v/>
      </c>
      <c r="L17" s="24"/>
    </row>
    <row r="18" spans="2:12" s="1" customFormat="1" ht="6.95" customHeight="1">
      <c r="B18" s="24"/>
      <c r="L18" s="24"/>
    </row>
    <row r="19" spans="2:12" s="1" customFormat="1" ht="12" customHeight="1">
      <c r="B19" s="24"/>
      <c r="D19" s="21" t="s">
        <v>30</v>
      </c>
      <c r="I19" s="21" t="s">
        <v>27</v>
      </c>
      <c r="J19" s="13" t="str">
        <f>'Rekapitulace stavby'!AN13</f>
        <v/>
      </c>
      <c r="L19" s="24"/>
    </row>
    <row r="20" spans="2:12" s="1" customFormat="1" ht="18" customHeight="1">
      <c r="B20" s="24"/>
      <c r="E20" s="150" t="str">
        <f>'Rekapitulace stavby'!E14</f>
        <v xml:space="preserve"> </v>
      </c>
      <c r="F20" s="150"/>
      <c r="G20" s="150"/>
      <c r="H20" s="150"/>
      <c r="I20" s="21" t="s">
        <v>29</v>
      </c>
      <c r="J20" s="13" t="str">
        <f>'Rekapitulace stavby'!AN14</f>
        <v/>
      </c>
      <c r="L20" s="24"/>
    </row>
    <row r="21" spans="2:12" s="1" customFormat="1" ht="6.95" customHeight="1">
      <c r="B21" s="24"/>
      <c r="L21" s="24"/>
    </row>
    <row r="22" spans="2:12" s="1" customFormat="1" ht="12" customHeight="1">
      <c r="B22" s="24"/>
      <c r="D22" s="21" t="s">
        <v>32</v>
      </c>
      <c r="I22" s="21" t="s">
        <v>27</v>
      </c>
      <c r="J22" s="13" t="str">
        <f>IF('Rekapitulace stavby'!AN16="","",'Rekapitulace stavby'!AN16)</f>
        <v/>
      </c>
      <c r="L22" s="24"/>
    </row>
    <row r="23" spans="2:12" s="1" customFormat="1" ht="18" customHeight="1">
      <c r="B23" s="24"/>
      <c r="E23" s="13" t="str">
        <f>IF('Rekapitulace stavby'!E17="","",'Rekapitulace stavby'!E17)</f>
        <v>Ateliér Soukup Opl Švehla s.r.o.</v>
      </c>
      <c r="I23" s="21" t="s">
        <v>29</v>
      </c>
      <c r="J23" s="13" t="str">
        <f>IF('Rekapitulace stavby'!AN17="","",'Rekapitulace stavby'!AN17)</f>
        <v/>
      </c>
      <c r="L23" s="24"/>
    </row>
    <row r="24" spans="2:12" s="1" customFormat="1" ht="6.95" customHeight="1">
      <c r="B24" s="24"/>
      <c r="L24" s="24"/>
    </row>
    <row r="25" spans="2:12" s="1" customFormat="1" ht="12" customHeight="1">
      <c r="B25" s="24"/>
      <c r="D25" s="21" t="s">
        <v>35</v>
      </c>
      <c r="I25" s="21" t="s">
        <v>27</v>
      </c>
      <c r="J25" s="13" t="str">
        <f>IF('Rekapitulace stavby'!AN19="","",'Rekapitulace stavby'!AN19)</f>
        <v/>
      </c>
      <c r="L25" s="24"/>
    </row>
    <row r="26" spans="2:12" s="1" customFormat="1" ht="18" customHeight="1">
      <c r="B26" s="24"/>
      <c r="E26" s="13" t="str">
        <f>IF('Rekapitulace stavby'!E20="","",'Rekapitulace stavby'!E20)</f>
        <v>Tomáš Chlumecký</v>
      </c>
      <c r="I26" s="21" t="s">
        <v>29</v>
      </c>
      <c r="J26" s="13" t="str">
        <f>IF('Rekapitulace stavby'!AN20="","",'Rekapitulace stavby'!AN20)</f>
        <v/>
      </c>
      <c r="L26" s="24"/>
    </row>
    <row r="27" spans="2:12" s="1" customFormat="1" ht="6.95" customHeight="1">
      <c r="B27" s="24"/>
      <c r="L27" s="24"/>
    </row>
    <row r="28" spans="2:12" s="1" customFormat="1" ht="12" customHeight="1">
      <c r="B28" s="24"/>
      <c r="D28" s="21" t="s">
        <v>37</v>
      </c>
      <c r="L28" s="24"/>
    </row>
    <row r="29" spans="2:12" s="7" customFormat="1" ht="14.45" customHeight="1">
      <c r="B29" s="86"/>
      <c r="E29" s="154" t="s">
        <v>1</v>
      </c>
      <c r="F29" s="154"/>
      <c r="G29" s="154"/>
      <c r="H29" s="154"/>
      <c r="L29" s="86"/>
    </row>
    <row r="30" spans="2:12" s="1" customFormat="1" ht="6.95" customHeight="1">
      <c r="B30" s="24"/>
      <c r="L30" s="24"/>
    </row>
    <row r="31" spans="2:12" s="1" customFormat="1" ht="6.95" customHeight="1">
      <c r="B31" s="24"/>
      <c r="D31" s="42"/>
      <c r="E31" s="42"/>
      <c r="F31" s="42"/>
      <c r="G31" s="42"/>
      <c r="H31" s="42"/>
      <c r="I31" s="42"/>
      <c r="J31" s="42"/>
      <c r="K31" s="42"/>
      <c r="L31" s="24"/>
    </row>
    <row r="32" spans="2:12" s="1" customFormat="1" ht="25.35" customHeight="1">
      <c r="B32" s="24"/>
      <c r="D32" s="87" t="s">
        <v>39</v>
      </c>
      <c r="J32" s="56">
        <f>ROUND(J87,2)</f>
        <v>0</v>
      </c>
      <c r="L32" s="24"/>
    </row>
    <row r="33" spans="2:12" s="1" customFormat="1" ht="6.95" customHeight="1">
      <c r="B33" s="24"/>
      <c r="D33" s="42"/>
      <c r="E33" s="42"/>
      <c r="F33" s="42"/>
      <c r="G33" s="42"/>
      <c r="H33" s="42"/>
      <c r="I33" s="42"/>
      <c r="J33" s="42"/>
      <c r="K33" s="42"/>
      <c r="L33" s="24"/>
    </row>
    <row r="34" spans="2:12" s="1" customFormat="1" ht="14.45" customHeight="1">
      <c r="B34" s="24"/>
      <c r="F34" s="27" t="s">
        <v>41</v>
      </c>
      <c r="I34" s="27" t="s">
        <v>40</v>
      </c>
      <c r="J34" s="27" t="s">
        <v>42</v>
      </c>
      <c r="L34" s="24"/>
    </row>
    <row r="35" spans="2:12" s="1" customFormat="1" ht="14.45" customHeight="1">
      <c r="B35" s="24"/>
      <c r="D35" s="21" t="s">
        <v>43</v>
      </c>
      <c r="E35" s="21" t="s">
        <v>44</v>
      </c>
      <c r="F35" s="88">
        <f>ROUND((SUM(BE87:BE91)),2)</f>
        <v>0</v>
      </c>
      <c r="I35" s="29">
        <v>0.21</v>
      </c>
      <c r="J35" s="88">
        <f>ROUND(((SUM(BE87:BE91))*I35),2)</f>
        <v>0</v>
      </c>
      <c r="L35" s="24"/>
    </row>
    <row r="36" spans="2:12" s="1" customFormat="1" ht="14.45" customHeight="1">
      <c r="B36" s="24"/>
      <c r="E36" s="21" t="s">
        <v>45</v>
      </c>
      <c r="F36" s="88">
        <f>ROUND((SUM(BF87:BF91)),2)</f>
        <v>0</v>
      </c>
      <c r="I36" s="29">
        <v>0.15</v>
      </c>
      <c r="J36" s="88">
        <f>ROUND(((SUM(BF87:BF91))*I36),2)</f>
        <v>0</v>
      </c>
      <c r="L36" s="24"/>
    </row>
    <row r="37" spans="2:12" s="1" customFormat="1" ht="14.45" customHeight="1" hidden="1">
      <c r="B37" s="24"/>
      <c r="E37" s="21" t="s">
        <v>46</v>
      </c>
      <c r="F37" s="88">
        <f>ROUND((SUM(BG87:BG91)),2)</f>
        <v>0</v>
      </c>
      <c r="I37" s="29">
        <v>0.21</v>
      </c>
      <c r="J37" s="88">
        <f>0</f>
        <v>0</v>
      </c>
      <c r="L37" s="24"/>
    </row>
    <row r="38" spans="2:12" s="1" customFormat="1" ht="14.45" customHeight="1" hidden="1">
      <c r="B38" s="24"/>
      <c r="E38" s="21" t="s">
        <v>47</v>
      </c>
      <c r="F38" s="88">
        <f>ROUND((SUM(BH87:BH91)),2)</f>
        <v>0</v>
      </c>
      <c r="I38" s="29">
        <v>0.15</v>
      </c>
      <c r="J38" s="88">
        <f>0</f>
        <v>0</v>
      </c>
      <c r="L38" s="24"/>
    </row>
    <row r="39" spans="2:12" s="1" customFormat="1" ht="14.45" customHeight="1" hidden="1">
      <c r="B39" s="24"/>
      <c r="E39" s="21" t="s">
        <v>48</v>
      </c>
      <c r="F39" s="88">
        <f>ROUND((SUM(BI87:BI91)),2)</f>
        <v>0</v>
      </c>
      <c r="I39" s="29">
        <v>0</v>
      </c>
      <c r="J39" s="88">
        <f>0</f>
        <v>0</v>
      </c>
      <c r="L39" s="24"/>
    </row>
    <row r="40" spans="2:12" s="1" customFormat="1" ht="6.95" customHeight="1">
      <c r="B40" s="24"/>
      <c r="L40" s="24"/>
    </row>
    <row r="41" spans="2:12" s="1" customFormat="1" ht="25.35" customHeight="1">
      <c r="B41" s="24"/>
      <c r="C41" s="89"/>
      <c r="D41" s="90" t="s">
        <v>49</v>
      </c>
      <c r="E41" s="47"/>
      <c r="F41" s="47"/>
      <c r="G41" s="91" t="s">
        <v>50</v>
      </c>
      <c r="H41" s="92" t="s">
        <v>51</v>
      </c>
      <c r="I41" s="47"/>
      <c r="J41" s="93">
        <f>SUM(J32:J39)</f>
        <v>0</v>
      </c>
      <c r="K41" s="94"/>
      <c r="L41" s="24"/>
    </row>
    <row r="42" spans="2:12" s="1" customFormat="1" ht="14.45" customHeight="1">
      <c r="B42" s="34"/>
      <c r="C42" s="35"/>
      <c r="D42" s="35"/>
      <c r="E42" s="35"/>
      <c r="F42" s="35"/>
      <c r="G42" s="35"/>
      <c r="H42" s="35"/>
      <c r="I42" s="35"/>
      <c r="J42" s="35"/>
      <c r="K42" s="35"/>
      <c r="L42" s="24"/>
    </row>
    <row r="46" spans="2:12" s="1" customFormat="1" ht="6.95" customHeight="1"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24"/>
    </row>
    <row r="47" spans="2:12" s="1" customFormat="1" ht="24.95" customHeight="1">
      <c r="B47" s="24"/>
      <c r="C47" s="17" t="s">
        <v>125</v>
      </c>
      <c r="L47" s="24"/>
    </row>
    <row r="48" spans="2:12" s="1" customFormat="1" ht="6.95" customHeight="1">
      <c r="B48" s="24"/>
      <c r="L48" s="24"/>
    </row>
    <row r="49" spans="2:12" s="1" customFormat="1" ht="12" customHeight="1">
      <c r="B49" s="24"/>
      <c r="C49" s="21" t="s">
        <v>14</v>
      </c>
      <c r="L49" s="24"/>
    </row>
    <row r="50" spans="2:12" s="1" customFormat="1" ht="14.45" customHeight="1">
      <c r="B50" s="24"/>
      <c r="E50" s="186" t="str">
        <f>E7</f>
        <v>Stavební úpravy Jízdárny - 1PP, Tachov - Světce</v>
      </c>
      <c r="F50" s="187"/>
      <c r="G50" s="187"/>
      <c r="H50" s="187"/>
      <c r="L50" s="24"/>
    </row>
    <row r="51" spans="2:12" ht="12" customHeight="1">
      <c r="B51" s="16"/>
      <c r="C51" s="21" t="s">
        <v>124</v>
      </c>
      <c r="L51" s="16"/>
    </row>
    <row r="52" spans="2:12" s="1" customFormat="1" ht="14.45" customHeight="1">
      <c r="B52" s="24"/>
      <c r="E52" s="186" t="s">
        <v>202</v>
      </c>
      <c r="F52" s="167"/>
      <c r="G52" s="167"/>
      <c r="H52" s="167"/>
      <c r="L52" s="24"/>
    </row>
    <row r="53" spans="2:12" s="1" customFormat="1" ht="12" customHeight="1">
      <c r="B53" s="24"/>
      <c r="C53" s="21" t="s">
        <v>201</v>
      </c>
      <c r="L53" s="24"/>
    </row>
    <row r="54" spans="2:12" s="1" customFormat="1" ht="14.45" customHeight="1">
      <c r="B54" s="24"/>
      <c r="E54" s="168" t="str">
        <f>E11</f>
        <v>M - Audiovizuální a multimediální prvky</v>
      </c>
      <c r="F54" s="167"/>
      <c r="G54" s="167"/>
      <c r="H54" s="167"/>
      <c r="L54" s="24"/>
    </row>
    <row r="55" spans="2:12" s="1" customFormat="1" ht="6.95" customHeight="1">
      <c r="B55" s="24"/>
      <c r="L55" s="24"/>
    </row>
    <row r="56" spans="2:12" s="1" customFormat="1" ht="12" customHeight="1">
      <c r="B56" s="24"/>
      <c r="C56" s="21" t="s">
        <v>20</v>
      </c>
      <c r="F56" s="13" t="str">
        <f>F14</f>
        <v xml:space="preserve"> </v>
      </c>
      <c r="I56" s="21" t="s">
        <v>22</v>
      </c>
      <c r="J56" s="41" t="str">
        <f>IF(J14="","",J14)</f>
        <v>6. 7. 2018</v>
      </c>
      <c r="L56" s="24"/>
    </row>
    <row r="57" spans="2:12" s="1" customFormat="1" ht="6.95" customHeight="1">
      <c r="B57" s="24"/>
      <c r="L57" s="24"/>
    </row>
    <row r="58" spans="2:12" s="1" customFormat="1" ht="22.9" customHeight="1">
      <c r="B58" s="24"/>
      <c r="C58" s="21" t="s">
        <v>26</v>
      </c>
      <c r="F58" s="13" t="str">
        <f>E17</f>
        <v>Město Tachov</v>
      </c>
      <c r="I58" s="21" t="s">
        <v>32</v>
      </c>
      <c r="J58" s="22" t="str">
        <f>E23</f>
        <v>Ateliér Soukup Opl Švehla s.r.o.</v>
      </c>
      <c r="L58" s="24"/>
    </row>
    <row r="59" spans="2:12" s="1" customFormat="1" ht="12.6" customHeight="1">
      <c r="B59" s="24"/>
      <c r="C59" s="21" t="s">
        <v>30</v>
      </c>
      <c r="F59" s="13" t="str">
        <f>IF(E20="","",E20)</f>
        <v xml:space="preserve"> </v>
      </c>
      <c r="I59" s="21" t="s">
        <v>35</v>
      </c>
      <c r="J59" s="22" t="str">
        <f>E26</f>
        <v>Tomáš Chlumecký</v>
      </c>
      <c r="L59" s="24"/>
    </row>
    <row r="60" spans="2:12" s="1" customFormat="1" ht="10.35" customHeight="1">
      <c r="B60" s="24"/>
      <c r="L60" s="24"/>
    </row>
    <row r="61" spans="2:12" s="1" customFormat="1" ht="29.25" customHeight="1">
      <c r="B61" s="24"/>
      <c r="C61" s="95" t="s">
        <v>126</v>
      </c>
      <c r="D61" s="89"/>
      <c r="E61" s="89"/>
      <c r="F61" s="89"/>
      <c r="G61" s="89"/>
      <c r="H61" s="89"/>
      <c r="I61" s="89"/>
      <c r="J61" s="96" t="s">
        <v>127</v>
      </c>
      <c r="K61" s="89"/>
      <c r="L61" s="24"/>
    </row>
    <row r="62" spans="2:12" s="1" customFormat="1" ht="10.35" customHeight="1">
      <c r="B62" s="24"/>
      <c r="L62" s="24"/>
    </row>
    <row r="63" spans="2:47" s="1" customFormat="1" ht="22.9" customHeight="1">
      <c r="B63" s="24"/>
      <c r="C63" s="97" t="s">
        <v>128</v>
      </c>
      <c r="J63" s="56">
        <f>J87</f>
        <v>0</v>
      </c>
      <c r="L63" s="24"/>
      <c r="AU63" s="13" t="s">
        <v>129</v>
      </c>
    </row>
    <row r="64" spans="2:12" s="8" customFormat="1" ht="24.95" customHeight="1">
      <c r="B64" s="98"/>
      <c r="D64" s="99" t="s">
        <v>149</v>
      </c>
      <c r="E64" s="100"/>
      <c r="F64" s="100"/>
      <c r="G64" s="100"/>
      <c r="H64" s="100"/>
      <c r="I64" s="100"/>
      <c r="J64" s="101">
        <f>J88</f>
        <v>0</v>
      </c>
      <c r="L64" s="98"/>
    </row>
    <row r="65" spans="2:12" s="11" customFormat="1" ht="19.9" customHeight="1">
      <c r="B65" s="138"/>
      <c r="D65" s="139" t="s">
        <v>150</v>
      </c>
      <c r="E65" s="140"/>
      <c r="F65" s="140"/>
      <c r="G65" s="140"/>
      <c r="H65" s="140"/>
      <c r="I65" s="140"/>
      <c r="J65" s="141">
        <f>J89</f>
        <v>0</v>
      </c>
      <c r="L65" s="138"/>
    </row>
    <row r="66" spans="2:12" s="1" customFormat="1" ht="21.75" customHeight="1">
      <c r="B66" s="24"/>
      <c r="L66" s="24"/>
    </row>
    <row r="67" spans="2:12" s="1" customFormat="1" ht="6.95" customHeight="1">
      <c r="B67" s="34"/>
      <c r="C67" s="35"/>
      <c r="D67" s="35"/>
      <c r="E67" s="35"/>
      <c r="F67" s="35"/>
      <c r="G67" s="35"/>
      <c r="H67" s="35"/>
      <c r="I67" s="35"/>
      <c r="J67" s="35"/>
      <c r="K67" s="35"/>
      <c r="L67" s="24"/>
    </row>
    <row r="71" spans="2:12" s="1" customFormat="1" ht="6.95" customHeight="1">
      <c r="B71" s="36"/>
      <c r="C71" s="37"/>
      <c r="D71" s="37"/>
      <c r="E71" s="37"/>
      <c r="F71" s="37"/>
      <c r="G71" s="37"/>
      <c r="H71" s="37"/>
      <c r="I71" s="37"/>
      <c r="J71" s="37"/>
      <c r="K71" s="37"/>
      <c r="L71" s="24"/>
    </row>
    <row r="72" spans="2:12" s="1" customFormat="1" ht="24.95" customHeight="1">
      <c r="B72" s="24"/>
      <c r="C72" s="17" t="s">
        <v>130</v>
      </c>
      <c r="L72" s="24"/>
    </row>
    <row r="73" spans="2:12" s="1" customFormat="1" ht="6.95" customHeight="1">
      <c r="B73" s="24"/>
      <c r="L73" s="24"/>
    </row>
    <row r="74" spans="2:12" s="1" customFormat="1" ht="12" customHeight="1">
      <c r="B74" s="24"/>
      <c r="C74" s="21" t="s">
        <v>14</v>
      </c>
      <c r="L74" s="24"/>
    </row>
    <row r="75" spans="2:12" s="1" customFormat="1" ht="14.45" customHeight="1">
      <c r="B75" s="24"/>
      <c r="E75" s="186" t="str">
        <f>E7</f>
        <v>Stavební úpravy Jízdárny - 1PP, Tachov - Světce</v>
      </c>
      <c r="F75" s="187"/>
      <c r="G75" s="187"/>
      <c r="H75" s="187"/>
      <c r="L75" s="24"/>
    </row>
    <row r="76" spans="2:12" ht="12" customHeight="1">
      <c r="B76" s="16"/>
      <c r="C76" s="21" t="s">
        <v>124</v>
      </c>
      <c r="L76" s="16"/>
    </row>
    <row r="77" spans="2:12" s="1" customFormat="1" ht="14.45" customHeight="1">
      <c r="B77" s="24"/>
      <c r="E77" s="186" t="s">
        <v>202</v>
      </c>
      <c r="F77" s="167"/>
      <c r="G77" s="167"/>
      <c r="H77" s="167"/>
      <c r="L77" s="24"/>
    </row>
    <row r="78" spans="2:12" s="1" customFormat="1" ht="12" customHeight="1">
      <c r="B78" s="24"/>
      <c r="C78" s="21" t="s">
        <v>201</v>
      </c>
      <c r="L78" s="24"/>
    </row>
    <row r="79" spans="2:12" s="1" customFormat="1" ht="14.45" customHeight="1">
      <c r="B79" s="24"/>
      <c r="E79" s="168" t="str">
        <f>E11</f>
        <v>M - Audiovizuální a multimediální prvky</v>
      </c>
      <c r="F79" s="167"/>
      <c r="G79" s="167"/>
      <c r="H79" s="167"/>
      <c r="L79" s="24"/>
    </row>
    <row r="80" spans="2:12" s="1" customFormat="1" ht="6.95" customHeight="1">
      <c r="B80" s="24"/>
      <c r="L80" s="24"/>
    </row>
    <row r="81" spans="2:12" s="1" customFormat="1" ht="12" customHeight="1">
      <c r="B81" s="24"/>
      <c r="C81" s="21" t="s">
        <v>20</v>
      </c>
      <c r="F81" s="13" t="str">
        <f>F14</f>
        <v xml:space="preserve"> </v>
      </c>
      <c r="I81" s="21" t="s">
        <v>22</v>
      </c>
      <c r="J81" s="41" t="str">
        <f>IF(J14="","",J14)</f>
        <v>6. 7. 2018</v>
      </c>
      <c r="L81" s="24"/>
    </row>
    <row r="82" spans="2:12" s="1" customFormat="1" ht="6.95" customHeight="1">
      <c r="B82" s="24"/>
      <c r="L82" s="24"/>
    </row>
    <row r="83" spans="2:12" s="1" customFormat="1" ht="22.9" customHeight="1">
      <c r="B83" s="24"/>
      <c r="C83" s="21" t="s">
        <v>26</v>
      </c>
      <c r="F83" s="13" t="str">
        <f>E17</f>
        <v>Město Tachov</v>
      </c>
      <c r="I83" s="21" t="s">
        <v>32</v>
      </c>
      <c r="J83" s="22" t="str">
        <f>E23</f>
        <v>Ateliér Soukup Opl Švehla s.r.o.</v>
      </c>
      <c r="L83" s="24"/>
    </row>
    <row r="84" spans="2:12" s="1" customFormat="1" ht="12.6" customHeight="1">
      <c r="B84" s="24"/>
      <c r="C84" s="21" t="s">
        <v>30</v>
      </c>
      <c r="F84" s="13" t="str">
        <f>IF(E20="","",E20)</f>
        <v xml:space="preserve"> </v>
      </c>
      <c r="I84" s="21" t="s">
        <v>35</v>
      </c>
      <c r="J84" s="22" t="str">
        <f>E26</f>
        <v>Tomáš Chlumecký</v>
      </c>
      <c r="L84" s="24"/>
    </row>
    <row r="85" spans="2:12" s="1" customFormat="1" ht="10.35" customHeight="1">
      <c r="B85" s="24"/>
      <c r="L85" s="24"/>
    </row>
    <row r="86" spans="2:20" s="9" customFormat="1" ht="29.25" customHeight="1">
      <c r="B86" s="102"/>
      <c r="C86" s="103" t="s">
        <v>131</v>
      </c>
      <c r="D86" s="104" t="s">
        <v>58</v>
      </c>
      <c r="E86" s="104" t="s">
        <v>54</v>
      </c>
      <c r="F86" s="104" t="s">
        <v>55</v>
      </c>
      <c r="G86" s="104" t="s">
        <v>132</v>
      </c>
      <c r="H86" s="104" t="s">
        <v>133</v>
      </c>
      <c r="I86" s="104" t="s">
        <v>134</v>
      </c>
      <c r="J86" s="105" t="s">
        <v>127</v>
      </c>
      <c r="K86" s="106" t="s">
        <v>135</v>
      </c>
      <c r="L86" s="102"/>
      <c r="M86" s="49" t="s">
        <v>1</v>
      </c>
      <c r="N86" s="50" t="s">
        <v>43</v>
      </c>
      <c r="O86" s="50" t="s">
        <v>136</v>
      </c>
      <c r="P86" s="50" t="s">
        <v>137</v>
      </c>
      <c r="Q86" s="50" t="s">
        <v>138</v>
      </c>
      <c r="R86" s="50" t="s">
        <v>139</v>
      </c>
      <c r="S86" s="50" t="s">
        <v>140</v>
      </c>
      <c r="T86" s="51" t="s">
        <v>141</v>
      </c>
    </row>
    <row r="87" spans="2:63" s="1" customFormat="1" ht="22.9" customHeight="1">
      <c r="B87" s="24"/>
      <c r="C87" s="54" t="s">
        <v>142</v>
      </c>
      <c r="J87" s="107">
        <f>BK87</f>
        <v>0</v>
      </c>
      <c r="L87" s="24"/>
      <c r="M87" s="52"/>
      <c r="N87" s="42"/>
      <c r="O87" s="42"/>
      <c r="P87" s="108">
        <f>P88</f>
        <v>0</v>
      </c>
      <c r="Q87" s="42"/>
      <c r="R87" s="108">
        <f>R88</f>
        <v>0</v>
      </c>
      <c r="S87" s="42"/>
      <c r="T87" s="109">
        <f>T88</f>
        <v>0</v>
      </c>
      <c r="AT87" s="13" t="s">
        <v>72</v>
      </c>
      <c r="AU87" s="13" t="s">
        <v>129</v>
      </c>
      <c r="BK87" s="110">
        <f>BK88</f>
        <v>0</v>
      </c>
    </row>
    <row r="88" spans="2:63" s="10" customFormat="1" ht="25.9" customHeight="1">
      <c r="B88" s="111"/>
      <c r="D88" s="112" t="s">
        <v>72</v>
      </c>
      <c r="E88" s="113" t="s">
        <v>152</v>
      </c>
      <c r="F88" s="113" t="s">
        <v>153</v>
      </c>
      <c r="J88" s="114">
        <f>BK88</f>
        <v>0</v>
      </c>
      <c r="L88" s="111"/>
      <c r="M88" s="115"/>
      <c r="N88" s="116"/>
      <c r="O88" s="116"/>
      <c r="P88" s="117">
        <f>P89</f>
        <v>0</v>
      </c>
      <c r="Q88" s="116"/>
      <c r="R88" s="117">
        <f>R89</f>
        <v>0</v>
      </c>
      <c r="S88" s="116"/>
      <c r="T88" s="118">
        <f>T89</f>
        <v>0</v>
      </c>
      <c r="AR88" s="112" t="s">
        <v>78</v>
      </c>
      <c r="AT88" s="119" t="s">
        <v>72</v>
      </c>
      <c r="AU88" s="119" t="s">
        <v>73</v>
      </c>
      <c r="AY88" s="112" t="s">
        <v>144</v>
      </c>
      <c r="BK88" s="120">
        <f>BK89</f>
        <v>0</v>
      </c>
    </row>
    <row r="89" spans="2:63" s="10" customFormat="1" ht="22.9" customHeight="1">
      <c r="B89" s="111"/>
      <c r="D89" s="112" t="s">
        <v>72</v>
      </c>
      <c r="E89" s="142" t="s">
        <v>157</v>
      </c>
      <c r="F89" s="142" t="s">
        <v>158</v>
      </c>
      <c r="J89" s="143">
        <f>BK89</f>
        <v>0</v>
      </c>
      <c r="L89" s="111"/>
      <c r="M89" s="115"/>
      <c r="N89" s="116"/>
      <c r="O89" s="116"/>
      <c r="P89" s="117">
        <f>SUM(P90:P91)</f>
        <v>0</v>
      </c>
      <c r="Q89" s="116"/>
      <c r="R89" s="117">
        <f>SUM(R90:R91)</f>
        <v>0</v>
      </c>
      <c r="S89" s="116"/>
      <c r="T89" s="118">
        <f>SUM(T90:T91)</f>
        <v>0</v>
      </c>
      <c r="AR89" s="112" t="s">
        <v>78</v>
      </c>
      <c r="AT89" s="119" t="s">
        <v>72</v>
      </c>
      <c r="AU89" s="119" t="s">
        <v>19</v>
      </c>
      <c r="AY89" s="112" t="s">
        <v>144</v>
      </c>
      <c r="BK89" s="120">
        <f>SUM(BK90:BK91)</f>
        <v>0</v>
      </c>
    </row>
    <row r="90" spans="2:65" s="1" customFormat="1" ht="14.45" customHeight="1">
      <c r="B90" s="121"/>
      <c r="C90" s="122" t="s">
        <v>148</v>
      </c>
      <c r="D90" s="122" t="s">
        <v>113</v>
      </c>
      <c r="E90" s="123" t="s">
        <v>217</v>
      </c>
      <c r="F90" s="124" t="s">
        <v>218</v>
      </c>
      <c r="G90" s="125" t="s">
        <v>155</v>
      </c>
      <c r="H90" s="126">
        <v>1</v>
      </c>
      <c r="I90" s="127"/>
      <c r="J90" s="127">
        <f>ROUND(I90*H90,2)</f>
        <v>0</v>
      </c>
      <c r="K90" s="124" t="s">
        <v>1</v>
      </c>
      <c r="L90" s="24"/>
      <c r="M90" s="44" t="s">
        <v>1</v>
      </c>
      <c r="N90" s="128" t="s">
        <v>44</v>
      </c>
      <c r="O90" s="129">
        <v>0</v>
      </c>
      <c r="P90" s="129">
        <f>O90*H90</f>
        <v>0</v>
      </c>
      <c r="Q90" s="129">
        <v>0</v>
      </c>
      <c r="R90" s="129">
        <f>Q90*H90</f>
        <v>0</v>
      </c>
      <c r="S90" s="129">
        <v>0</v>
      </c>
      <c r="T90" s="130">
        <f>S90*H90</f>
        <v>0</v>
      </c>
      <c r="AR90" s="13" t="s">
        <v>154</v>
      </c>
      <c r="AT90" s="13" t="s">
        <v>113</v>
      </c>
      <c r="AU90" s="13" t="s">
        <v>78</v>
      </c>
      <c r="AY90" s="13" t="s">
        <v>144</v>
      </c>
      <c r="BE90" s="131">
        <f>IF(N90="základní",J90,0)</f>
        <v>0</v>
      </c>
      <c r="BF90" s="131">
        <f>IF(N90="snížená",J90,0)</f>
        <v>0</v>
      </c>
      <c r="BG90" s="131">
        <f>IF(N90="zákl. přenesená",J90,0)</f>
        <v>0</v>
      </c>
      <c r="BH90" s="131">
        <f>IF(N90="sníž. přenesená",J90,0)</f>
        <v>0</v>
      </c>
      <c r="BI90" s="131">
        <f>IF(N90="nulová",J90,0)</f>
        <v>0</v>
      </c>
      <c r="BJ90" s="13" t="s">
        <v>19</v>
      </c>
      <c r="BK90" s="131">
        <f>ROUND(I90*H90,2)</f>
        <v>0</v>
      </c>
      <c r="BL90" s="13" t="s">
        <v>154</v>
      </c>
      <c r="BM90" s="13" t="s">
        <v>219</v>
      </c>
    </row>
    <row r="91" spans="2:47" s="1" customFormat="1" ht="12">
      <c r="B91" s="24"/>
      <c r="D91" s="132" t="s">
        <v>146</v>
      </c>
      <c r="F91" s="133" t="s">
        <v>218</v>
      </c>
      <c r="L91" s="24"/>
      <c r="M91" s="135"/>
      <c r="N91" s="136"/>
      <c r="O91" s="136"/>
      <c r="P91" s="136"/>
      <c r="Q91" s="136"/>
      <c r="R91" s="136"/>
      <c r="S91" s="136"/>
      <c r="T91" s="137"/>
      <c r="AT91" s="13" t="s">
        <v>146</v>
      </c>
      <c r="AU91" s="13" t="s">
        <v>78</v>
      </c>
    </row>
    <row r="92" spans="2:12" s="1" customFormat="1" ht="6.95" customHeight="1">
      <c r="B92" s="34"/>
      <c r="C92" s="35"/>
      <c r="D92" s="35"/>
      <c r="E92" s="35"/>
      <c r="F92" s="35"/>
      <c r="G92" s="35"/>
      <c r="H92" s="35"/>
      <c r="I92" s="35"/>
      <c r="J92" s="35"/>
      <c r="K92" s="35"/>
      <c r="L92" s="24"/>
    </row>
  </sheetData>
  <autoFilter ref="C86:K91"/>
  <mergeCells count="12">
    <mergeCell ref="E79:H79"/>
    <mergeCell ref="L2:V2"/>
    <mergeCell ref="E50:H50"/>
    <mergeCell ref="E52:H52"/>
    <mergeCell ref="E54:H54"/>
    <mergeCell ref="E75:H75"/>
    <mergeCell ref="E77:H77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04"/>
  <sheetViews>
    <sheetView showGridLines="0" workbookViewId="0" topLeftCell="A73">
      <selection activeCell="X91" sqref="X91"/>
    </sheetView>
  </sheetViews>
  <sheetFormatPr defaultColWidth="9.140625" defaultRowHeight="12"/>
  <cols>
    <col min="1" max="1" width="7.140625" style="0" customWidth="1"/>
    <col min="2" max="2" width="1.421875" style="0" customWidth="1"/>
    <col min="3" max="3" width="3.421875" style="0" customWidth="1"/>
    <col min="4" max="4" width="3.7109375" style="0" customWidth="1"/>
    <col min="5" max="5" width="14.7109375" style="0" customWidth="1"/>
    <col min="6" max="6" width="86.421875" style="0" customWidth="1"/>
    <col min="7" max="7" width="7.421875" style="0" customWidth="1"/>
    <col min="8" max="8" width="9.421875" style="0" customWidth="1"/>
    <col min="9" max="9" width="12.140625" style="0" customWidth="1"/>
    <col min="10" max="10" width="20.140625" style="0" customWidth="1"/>
    <col min="11" max="11" width="13.28125" style="0" hidden="1" customWidth="1"/>
    <col min="12" max="12" width="8.00390625" style="0" customWidth="1"/>
    <col min="13" max="13" width="9.28125" style="0" hidden="1" customWidth="1"/>
    <col min="14" max="14" width="9.140625" style="0" hidden="1" customWidth="1"/>
    <col min="15" max="20" width="12.140625" style="0" hidden="1" customWidth="1"/>
    <col min="21" max="21" width="14.00390625" style="0" hidden="1" customWidth="1"/>
    <col min="22" max="22" width="10.421875" style="0" customWidth="1"/>
    <col min="23" max="23" width="14.00390625" style="0" customWidth="1"/>
    <col min="24" max="24" width="10.421875" style="0" customWidth="1"/>
    <col min="25" max="25" width="12.8515625" style="0" customWidth="1"/>
    <col min="26" max="26" width="9.421875" style="0" customWidth="1"/>
    <col min="27" max="27" width="12.8515625" style="0" customWidth="1"/>
    <col min="28" max="28" width="14.00390625" style="0" customWidth="1"/>
    <col min="29" max="29" width="9.421875" style="0" customWidth="1"/>
    <col min="30" max="30" width="12.8515625" style="0" customWidth="1"/>
    <col min="31" max="31" width="14.00390625" style="0" customWidth="1"/>
    <col min="44" max="65" width="9.140625" style="0" hidden="1" customWidth="1"/>
  </cols>
  <sheetData>
    <row r="1" ht="12">
      <c r="A1" s="85"/>
    </row>
    <row r="2" spans="12:46" ht="36.95" customHeight="1">
      <c r="L2" s="153" t="s">
        <v>5</v>
      </c>
      <c r="M2" s="151"/>
      <c r="N2" s="151"/>
      <c r="O2" s="151"/>
      <c r="P2" s="151"/>
      <c r="Q2" s="151"/>
      <c r="R2" s="151"/>
      <c r="S2" s="151"/>
      <c r="T2" s="151"/>
      <c r="U2" s="151"/>
      <c r="V2" s="151"/>
      <c r="AT2" s="13" t="s">
        <v>95</v>
      </c>
    </row>
    <row r="3" spans="2:4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78</v>
      </c>
    </row>
    <row r="4" spans="2:46" ht="24.95" customHeight="1">
      <c r="B4" s="16"/>
      <c r="D4" s="17" t="s">
        <v>123</v>
      </c>
      <c r="L4" s="16"/>
      <c r="M4" s="18" t="s">
        <v>10</v>
      </c>
      <c r="AT4" s="13" t="s">
        <v>3</v>
      </c>
    </row>
    <row r="5" spans="2:12" ht="6.95" customHeight="1">
      <c r="B5" s="16"/>
      <c r="L5" s="16"/>
    </row>
    <row r="6" spans="2:12" ht="12" customHeight="1">
      <c r="B6" s="16"/>
      <c r="D6" s="21" t="s">
        <v>14</v>
      </c>
      <c r="L6" s="16"/>
    </row>
    <row r="7" spans="2:12" ht="14.45" customHeight="1">
      <c r="B7" s="16"/>
      <c r="E7" s="186" t="str">
        <f>'Rekapitulace stavby'!K6</f>
        <v>Stavební úpravy Jízdárny - 1PP, Tachov - Světce</v>
      </c>
      <c r="F7" s="187"/>
      <c r="G7" s="187"/>
      <c r="H7" s="187"/>
      <c r="L7" s="16"/>
    </row>
    <row r="8" spans="2:12" ht="12" customHeight="1">
      <c r="B8" s="16"/>
      <c r="D8" s="21" t="s">
        <v>124</v>
      </c>
      <c r="L8" s="16"/>
    </row>
    <row r="9" spans="2:12" s="1" customFormat="1" ht="14.45" customHeight="1">
      <c r="B9" s="24"/>
      <c r="E9" s="186" t="s">
        <v>202</v>
      </c>
      <c r="F9" s="167"/>
      <c r="G9" s="167"/>
      <c r="H9" s="167"/>
      <c r="L9" s="24"/>
    </row>
    <row r="10" spans="2:12" s="1" customFormat="1" ht="12" customHeight="1">
      <c r="B10" s="24"/>
      <c r="D10" s="21" t="s">
        <v>201</v>
      </c>
      <c r="L10" s="24"/>
    </row>
    <row r="11" spans="2:12" s="1" customFormat="1" ht="36.95" customHeight="1">
      <c r="B11" s="24"/>
      <c r="E11" s="168" t="s">
        <v>220</v>
      </c>
      <c r="F11" s="167"/>
      <c r="G11" s="167"/>
      <c r="H11" s="167"/>
      <c r="L11" s="24"/>
    </row>
    <row r="12" spans="2:12" s="1" customFormat="1" ht="12">
      <c r="B12" s="24"/>
      <c r="L12" s="24"/>
    </row>
    <row r="13" spans="2:12" s="1" customFormat="1" ht="12" customHeight="1">
      <c r="B13" s="24"/>
      <c r="D13" s="21" t="s">
        <v>17</v>
      </c>
      <c r="F13" s="13" t="s">
        <v>1</v>
      </c>
      <c r="I13" s="21" t="s">
        <v>18</v>
      </c>
      <c r="J13" s="13" t="s">
        <v>1</v>
      </c>
      <c r="L13" s="24"/>
    </row>
    <row r="14" spans="2:12" s="1" customFormat="1" ht="12" customHeight="1">
      <c r="B14" s="24"/>
      <c r="D14" s="21" t="s">
        <v>20</v>
      </c>
      <c r="F14" s="13" t="s">
        <v>31</v>
      </c>
      <c r="I14" s="21" t="s">
        <v>22</v>
      </c>
      <c r="J14" s="41" t="str">
        <f>'Rekapitulace stavby'!AN8</f>
        <v>6. 7. 2018</v>
      </c>
      <c r="L14" s="24"/>
    </row>
    <row r="15" spans="2:12" s="1" customFormat="1" ht="10.9" customHeight="1">
      <c r="B15" s="24"/>
      <c r="L15" s="24"/>
    </row>
    <row r="16" spans="2:12" s="1" customFormat="1" ht="12" customHeight="1">
      <c r="B16" s="24"/>
      <c r="D16" s="21" t="s">
        <v>26</v>
      </c>
      <c r="I16" s="21" t="s">
        <v>27</v>
      </c>
      <c r="J16" s="13" t="str">
        <f>IF('Rekapitulace stavby'!AN10="","",'Rekapitulace stavby'!AN10)</f>
        <v/>
      </c>
      <c r="L16" s="24"/>
    </row>
    <row r="17" spans="2:12" s="1" customFormat="1" ht="18" customHeight="1">
      <c r="B17" s="24"/>
      <c r="E17" s="13" t="str">
        <f>IF('Rekapitulace stavby'!E11="","",'Rekapitulace stavby'!E11)</f>
        <v>Město Tachov</v>
      </c>
      <c r="I17" s="21" t="s">
        <v>29</v>
      </c>
      <c r="J17" s="13" t="str">
        <f>IF('Rekapitulace stavby'!AN11="","",'Rekapitulace stavby'!AN11)</f>
        <v/>
      </c>
      <c r="L17" s="24"/>
    </row>
    <row r="18" spans="2:12" s="1" customFormat="1" ht="6.95" customHeight="1">
      <c r="B18" s="24"/>
      <c r="L18" s="24"/>
    </row>
    <row r="19" spans="2:12" s="1" customFormat="1" ht="12" customHeight="1">
      <c r="B19" s="24"/>
      <c r="D19" s="21" t="s">
        <v>30</v>
      </c>
      <c r="I19" s="21" t="s">
        <v>27</v>
      </c>
      <c r="J19" s="13" t="str">
        <f>'Rekapitulace stavby'!AN13</f>
        <v/>
      </c>
      <c r="L19" s="24"/>
    </row>
    <row r="20" spans="2:12" s="1" customFormat="1" ht="18" customHeight="1">
      <c r="B20" s="24"/>
      <c r="E20" s="150" t="str">
        <f>'Rekapitulace stavby'!E14</f>
        <v xml:space="preserve"> </v>
      </c>
      <c r="F20" s="150"/>
      <c r="G20" s="150"/>
      <c r="H20" s="150"/>
      <c r="I20" s="21" t="s">
        <v>29</v>
      </c>
      <c r="J20" s="13" t="str">
        <f>'Rekapitulace stavby'!AN14</f>
        <v/>
      </c>
      <c r="L20" s="24"/>
    </row>
    <row r="21" spans="2:12" s="1" customFormat="1" ht="6.95" customHeight="1">
      <c r="B21" s="24"/>
      <c r="L21" s="24"/>
    </row>
    <row r="22" spans="2:12" s="1" customFormat="1" ht="12" customHeight="1">
      <c r="B22" s="24"/>
      <c r="D22" s="21" t="s">
        <v>32</v>
      </c>
      <c r="I22" s="21" t="s">
        <v>27</v>
      </c>
      <c r="J22" s="13" t="str">
        <f>IF('Rekapitulace stavby'!AN16="","",'Rekapitulace stavby'!AN16)</f>
        <v/>
      </c>
      <c r="L22" s="24"/>
    </row>
    <row r="23" spans="2:12" s="1" customFormat="1" ht="18" customHeight="1">
      <c r="B23" s="24"/>
      <c r="E23" s="13" t="str">
        <f>IF('Rekapitulace stavby'!E17="","",'Rekapitulace stavby'!E17)</f>
        <v>Ateliér Soukup Opl Švehla s.r.o.</v>
      </c>
      <c r="I23" s="21" t="s">
        <v>29</v>
      </c>
      <c r="J23" s="13" t="str">
        <f>IF('Rekapitulace stavby'!AN17="","",'Rekapitulace stavby'!AN17)</f>
        <v/>
      </c>
      <c r="L23" s="24"/>
    </row>
    <row r="24" spans="2:12" s="1" customFormat="1" ht="6.95" customHeight="1">
      <c r="B24" s="24"/>
      <c r="L24" s="24"/>
    </row>
    <row r="25" spans="2:12" s="1" customFormat="1" ht="12" customHeight="1">
      <c r="B25" s="24"/>
      <c r="D25" s="21" t="s">
        <v>35</v>
      </c>
      <c r="I25" s="21" t="s">
        <v>27</v>
      </c>
      <c r="J25" s="13" t="str">
        <f>IF('Rekapitulace stavby'!AN19="","",'Rekapitulace stavby'!AN19)</f>
        <v/>
      </c>
      <c r="L25" s="24"/>
    </row>
    <row r="26" spans="2:12" s="1" customFormat="1" ht="18" customHeight="1">
      <c r="B26" s="24"/>
      <c r="E26" s="13" t="str">
        <f>IF('Rekapitulace stavby'!E20="","",'Rekapitulace stavby'!E20)</f>
        <v>Tomáš Chlumecký</v>
      </c>
      <c r="I26" s="21" t="s">
        <v>29</v>
      </c>
      <c r="J26" s="13" t="str">
        <f>IF('Rekapitulace stavby'!AN20="","",'Rekapitulace stavby'!AN20)</f>
        <v/>
      </c>
      <c r="L26" s="24"/>
    </row>
    <row r="27" spans="2:12" s="1" customFormat="1" ht="6.95" customHeight="1">
      <c r="B27" s="24"/>
      <c r="L27" s="24"/>
    </row>
    <row r="28" spans="2:12" s="1" customFormat="1" ht="12" customHeight="1">
      <c r="B28" s="24"/>
      <c r="D28" s="21" t="s">
        <v>37</v>
      </c>
      <c r="L28" s="24"/>
    </row>
    <row r="29" spans="2:12" s="7" customFormat="1" ht="14.45" customHeight="1">
      <c r="B29" s="86"/>
      <c r="E29" s="154" t="s">
        <v>1</v>
      </c>
      <c r="F29" s="154"/>
      <c r="G29" s="154"/>
      <c r="H29" s="154"/>
      <c r="L29" s="86"/>
    </row>
    <row r="30" spans="2:12" s="1" customFormat="1" ht="6.95" customHeight="1">
      <c r="B30" s="24"/>
      <c r="L30" s="24"/>
    </row>
    <row r="31" spans="2:12" s="1" customFormat="1" ht="6.95" customHeight="1">
      <c r="B31" s="24"/>
      <c r="D31" s="42"/>
      <c r="E31" s="42"/>
      <c r="F31" s="42"/>
      <c r="G31" s="42"/>
      <c r="H31" s="42"/>
      <c r="I31" s="42"/>
      <c r="J31" s="42"/>
      <c r="K31" s="42"/>
      <c r="L31" s="24"/>
    </row>
    <row r="32" spans="2:12" s="1" customFormat="1" ht="25.35" customHeight="1">
      <c r="B32" s="24"/>
      <c r="D32" s="87" t="s">
        <v>39</v>
      </c>
      <c r="J32" s="56">
        <f>ROUND(J87,2)</f>
        <v>0</v>
      </c>
      <c r="L32" s="24"/>
    </row>
    <row r="33" spans="2:12" s="1" customFormat="1" ht="6.95" customHeight="1">
      <c r="B33" s="24"/>
      <c r="D33" s="42"/>
      <c r="E33" s="42"/>
      <c r="F33" s="42"/>
      <c r="G33" s="42"/>
      <c r="H33" s="42"/>
      <c r="I33" s="42"/>
      <c r="J33" s="42"/>
      <c r="K33" s="42"/>
      <c r="L33" s="24"/>
    </row>
    <row r="34" spans="2:12" s="1" customFormat="1" ht="14.45" customHeight="1">
      <c r="B34" s="24"/>
      <c r="F34" s="27" t="s">
        <v>41</v>
      </c>
      <c r="I34" s="27" t="s">
        <v>40</v>
      </c>
      <c r="J34" s="27" t="s">
        <v>42</v>
      </c>
      <c r="L34" s="24"/>
    </row>
    <row r="35" spans="2:12" s="1" customFormat="1" ht="14.45" customHeight="1">
      <c r="B35" s="24"/>
      <c r="D35" s="21" t="s">
        <v>43</v>
      </c>
      <c r="E35" s="21" t="s">
        <v>44</v>
      </c>
      <c r="F35" s="88">
        <f>ROUND((SUM(BE87:BE103)),2)</f>
        <v>0</v>
      </c>
      <c r="I35" s="29">
        <v>0.21</v>
      </c>
      <c r="J35" s="88">
        <f>ROUND(((SUM(BE87:BE103))*I35),2)</f>
        <v>0</v>
      </c>
      <c r="L35" s="24"/>
    </row>
    <row r="36" spans="2:12" s="1" customFormat="1" ht="14.45" customHeight="1">
      <c r="B36" s="24"/>
      <c r="E36" s="21" t="s">
        <v>45</v>
      </c>
      <c r="F36" s="88">
        <f>ROUND((SUM(BF87:BF103)),2)</f>
        <v>0</v>
      </c>
      <c r="I36" s="29">
        <v>0.15</v>
      </c>
      <c r="J36" s="88">
        <f>ROUND(((SUM(BF87:BF103))*I36),2)</f>
        <v>0</v>
      </c>
      <c r="L36" s="24"/>
    </row>
    <row r="37" spans="2:12" s="1" customFormat="1" ht="14.45" customHeight="1" hidden="1">
      <c r="B37" s="24"/>
      <c r="E37" s="21" t="s">
        <v>46</v>
      </c>
      <c r="F37" s="88">
        <f>ROUND((SUM(BG87:BG103)),2)</f>
        <v>0</v>
      </c>
      <c r="I37" s="29">
        <v>0.21</v>
      </c>
      <c r="J37" s="88">
        <f>0</f>
        <v>0</v>
      </c>
      <c r="L37" s="24"/>
    </row>
    <row r="38" spans="2:12" s="1" customFormat="1" ht="14.45" customHeight="1" hidden="1">
      <c r="B38" s="24"/>
      <c r="E38" s="21" t="s">
        <v>47</v>
      </c>
      <c r="F38" s="88">
        <f>ROUND((SUM(BH87:BH103)),2)</f>
        <v>0</v>
      </c>
      <c r="I38" s="29">
        <v>0.15</v>
      </c>
      <c r="J38" s="88">
        <f>0</f>
        <v>0</v>
      </c>
      <c r="L38" s="24"/>
    </row>
    <row r="39" spans="2:12" s="1" customFormat="1" ht="14.45" customHeight="1" hidden="1">
      <c r="B39" s="24"/>
      <c r="E39" s="21" t="s">
        <v>48</v>
      </c>
      <c r="F39" s="88">
        <f>ROUND((SUM(BI87:BI103)),2)</f>
        <v>0</v>
      </c>
      <c r="I39" s="29">
        <v>0</v>
      </c>
      <c r="J39" s="88">
        <f>0</f>
        <v>0</v>
      </c>
      <c r="L39" s="24"/>
    </row>
    <row r="40" spans="2:12" s="1" customFormat="1" ht="6.95" customHeight="1">
      <c r="B40" s="24"/>
      <c r="L40" s="24"/>
    </row>
    <row r="41" spans="2:12" s="1" customFormat="1" ht="25.35" customHeight="1">
      <c r="B41" s="24"/>
      <c r="C41" s="89"/>
      <c r="D41" s="90" t="s">
        <v>49</v>
      </c>
      <c r="E41" s="47"/>
      <c r="F41" s="47"/>
      <c r="G41" s="91" t="s">
        <v>50</v>
      </c>
      <c r="H41" s="92" t="s">
        <v>51</v>
      </c>
      <c r="I41" s="47"/>
      <c r="J41" s="93">
        <f>SUM(J32:J39)</f>
        <v>0</v>
      </c>
      <c r="K41" s="94"/>
      <c r="L41" s="24"/>
    </row>
    <row r="42" spans="2:12" s="1" customFormat="1" ht="14.45" customHeight="1">
      <c r="B42" s="34"/>
      <c r="C42" s="35"/>
      <c r="D42" s="35"/>
      <c r="E42" s="35"/>
      <c r="F42" s="35"/>
      <c r="G42" s="35"/>
      <c r="H42" s="35"/>
      <c r="I42" s="35"/>
      <c r="J42" s="35"/>
      <c r="K42" s="35"/>
      <c r="L42" s="24"/>
    </row>
    <row r="46" spans="2:12" s="1" customFormat="1" ht="6.95" customHeight="1"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24"/>
    </row>
    <row r="47" spans="2:12" s="1" customFormat="1" ht="24.95" customHeight="1">
      <c r="B47" s="24"/>
      <c r="C47" s="17" t="s">
        <v>125</v>
      </c>
      <c r="L47" s="24"/>
    </row>
    <row r="48" spans="2:12" s="1" customFormat="1" ht="6.95" customHeight="1">
      <c r="B48" s="24"/>
      <c r="L48" s="24"/>
    </row>
    <row r="49" spans="2:12" s="1" customFormat="1" ht="12" customHeight="1">
      <c r="B49" s="24"/>
      <c r="C49" s="21" t="s">
        <v>14</v>
      </c>
      <c r="L49" s="24"/>
    </row>
    <row r="50" spans="2:12" s="1" customFormat="1" ht="14.45" customHeight="1">
      <c r="B50" s="24"/>
      <c r="E50" s="186" t="str">
        <f>E7</f>
        <v>Stavební úpravy Jízdárny - 1PP, Tachov - Světce</v>
      </c>
      <c r="F50" s="187"/>
      <c r="G50" s="187"/>
      <c r="H50" s="187"/>
      <c r="L50" s="24"/>
    </row>
    <row r="51" spans="2:12" ht="12" customHeight="1">
      <c r="B51" s="16"/>
      <c r="C51" s="21" t="s">
        <v>124</v>
      </c>
      <c r="L51" s="16"/>
    </row>
    <row r="52" spans="2:12" s="1" customFormat="1" ht="14.45" customHeight="1">
      <c r="B52" s="24"/>
      <c r="E52" s="186" t="s">
        <v>202</v>
      </c>
      <c r="F52" s="167"/>
      <c r="G52" s="167"/>
      <c r="H52" s="167"/>
      <c r="L52" s="24"/>
    </row>
    <row r="53" spans="2:12" s="1" customFormat="1" ht="12" customHeight="1">
      <c r="B53" s="24"/>
      <c r="C53" s="21" t="s">
        <v>201</v>
      </c>
      <c r="L53" s="24"/>
    </row>
    <row r="54" spans="2:12" s="1" customFormat="1" ht="14.45" customHeight="1">
      <c r="B54" s="24"/>
      <c r="E54" s="168" t="str">
        <f>E11</f>
        <v>P - Interiérové vybavení</v>
      </c>
      <c r="F54" s="167"/>
      <c r="G54" s="167"/>
      <c r="H54" s="167"/>
      <c r="L54" s="24"/>
    </row>
    <row r="55" spans="2:12" s="1" customFormat="1" ht="6.95" customHeight="1">
      <c r="B55" s="24"/>
      <c r="L55" s="24"/>
    </row>
    <row r="56" spans="2:12" s="1" customFormat="1" ht="12" customHeight="1">
      <c r="B56" s="24"/>
      <c r="C56" s="21" t="s">
        <v>20</v>
      </c>
      <c r="F56" s="13" t="str">
        <f>F14</f>
        <v xml:space="preserve"> </v>
      </c>
      <c r="I56" s="21" t="s">
        <v>22</v>
      </c>
      <c r="J56" s="41" t="str">
        <f>IF(J14="","",J14)</f>
        <v>6. 7. 2018</v>
      </c>
      <c r="L56" s="24"/>
    </row>
    <row r="57" spans="2:12" s="1" customFormat="1" ht="6.95" customHeight="1">
      <c r="B57" s="24"/>
      <c r="L57" s="24"/>
    </row>
    <row r="58" spans="2:12" s="1" customFormat="1" ht="22.9" customHeight="1">
      <c r="B58" s="24"/>
      <c r="C58" s="21" t="s">
        <v>26</v>
      </c>
      <c r="F58" s="13" t="str">
        <f>E17</f>
        <v>Město Tachov</v>
      </c>
      <c r="I58" s="21" t="s">
        <v>32</v>
      </c>
      <c r="J58" s="22" t="str">
        <f>E23</f>
        <v>Ateliér Soukup Opl Švehla s.r.o.</v>
      </c>
      <c r="L58" s="24"/>
    </row>
    <row r="59" spans="2:12" s="1" customFormat="1" ht="12.6" customHeight="1">
      <c r="B59" s="24"/>
      <c r="C59" s="21" t="s">
        <v>30</v>
      </c>
      <c r="F59" s="13" t="str">
        <f>IF(E20="","",E20)</f>
        <v xml:space="preserve"> </v>
      </c>
      <c r="I59" s="21" t="s">
        <v>35</v>
      </c>
      <c r="J59" s="22" t="str">
        <f>E26</f>
        <v>Tomáš Chlumecký</v>
      </c>
      <c r="L59" s="24"/>
    </row>
    <row r="60" spans="2:12" s="1" customFormat="1" ht="10.35" customHeight="1">
      <c r="B60" s="24"/>
      <c r="L60" s="24"/>
    </row>
    <row r="61" spans="2:12" s="1" customFormat="1" ht="29.25" customHeight="1">
      <c r="B61" s="24"/>
      <c r="C61" s="95" t="s">
        <v>126</v>
      </c>
      <c r="D61" s="89"/>
      <c r="E61" s="89"/>
      <c r="F61" s="89"/>
      <c r="G61" s="89"/>
      <c r="H61" s="89"/>
      <c r="I61" s="89"/>
      <c r="J61" s="96" t="s">
        <v>127</v>
      </c>
      <c r="K61" s="89"/>
      <c r="L61" s="24"/>
    </row>
    <row r="62" spans="2:12" s="1" customFormat="1" ht="10.35" customHeight="1">
      <c r="B62" s="24"/>
      <c r="L62" s="24"/>
    </row>
    <row r="63" spans="2:47" s="1" customFormat="1" ht="22.9" customHeight="1">
      <c r="B63" s="24"/>
      <c r="C63" s="97" t="s">
        <v>128</v>
      </c>
      <c r="J63" s="56">
        <f>J87</f>
        <v>0</v>
      </c>
      <c r="L63" s="24"/>
      <c r="AU63" s="13" t="s">
        <v>129</v>
      </c>
    </row>
    <row r="64" spans="2:12" s="8" customFormat="1" ht="24.95" customHeight="1">
      <c r="B64" s="98"/>
      <c r="D64" s="99" t="s">
        <v>149</v>
      </c>
      <c r="E64" s="100"/>
      <c r="F64" s="100"/>
      <c r="G64" s="100"/>
      <c r="H64" s="100"/>
      <c r="I64" s="100"/>
      <c r="J64" s="101">
        <f>J88</f>
        <v>0</v>
      </c>
      <c r="L64" s="98"/>
    </row>
    <row r="65" spans="2:12" s="11" customFormat="1" ht="19.9" customHeight="1">
      <c r="B65" s="138"/>
      <c r="D65" s="139" t="s">
        <v>150</v>
      </c>
      <c r="E65" s="140"/>
      <c r="F65" s="140"/>
      <c r="G65" s="140"/>
      <c r="H65" s="140"/>
      <c r="I65" s="140"/>
      <c r="J65" s="141">
        <f>J89</f>
        <v>0</v>
      </c>
      <c r="L65" s="138"/>
    </row>
    <row r="66" spans="2:12" s="1" customFormat="1" ht="21.75" customHeight="1">
      <c r="B66" s="24"/>
      <c r="L66" s="24"/>
    </row>
    <row r="67" spans="2:12" s="1" customFormat="1" ht="6.95" customHeight="1">
      <c r="B67" s="34"/>
      <c r="C67" s="35"/>
      <c r="D67" s="35"/>
      <c r="E67" s="35"/>
      <c r="F67" s="35"/>
      <c r="G67" s="35"/>
      <c r="H67" s="35"/>
      <c r="I67" s="35"/>
      <c r="J67" s="35"/>
      <c r="K67" s="35"/>
      <c r="L67" s="24"/>
    </row>
    <row r="71" spans="2:12" s="1" customFormat="1" ht="6.95" customHeight="1">
      <c r="B71" s="36"/>
      <c r="C71" s="37"/>
      <c r="D71" s="37"/>
      <c r="E71" s="37"/>
      <c r="F71" s="37"/>
      <c r="G71" s="37"/>
      <c r="H71" s="37"/>
      <c r="I71" s="37"/>
      <c r="J71" s="37"/>
      <c r="K71" s="37"/>
      <c r="L71" s="24"/>
    </row>
    <row r="72" spans="2:12" s="1" customFormat="1" ht="24.95" customHeight="1">
      <c r="B72" s="24"/>
      <c r="C72" s="17" t="s">
        <v>130</v>
      </c>
      <c r="L72" s="24"/>
    </row>
    <row r="73" spans="2:12" s="1" customFormat="1" ht="6.95" customHeight="1">
      <c r="B73" s="24"/>
      <c r="L73" s="24"/>
    </row>
    <row r="74" spans="2:12" s="1" customFormat="1" ht="12" customHeight="1">
      <c r="B74" s="24"/>
      <c r="C74" s="21" t="s">
        <v>14</v>
      </c>
      <c r="L74" s="24"/>
    </row>
    <row r="75" spans="2:12" s="1" customFormat="1" ht="14.45" customHeight="1">
      <c r="B75" s="24"/>
      <c r="E75" s="186" t="str">
        <f>E7</f>
        <v>Stavební úpravy Jízdárny - 1PP, Tachov - Světce</v>
      </c>
      <c r="F75" s="187"/>
      <c r="G75" s="187"/>
      <c r="H75" s="187"/>
      <c r="L75" s="24"/>
    </row>
    <row r="76" spans="2:12" ht="12" customHeight="1">
      <c r="B76" s="16"/>
      <c r="C76" s="21" t="s">
        <v>124</v>
      </c>
      <c r="L76" s="16"/>
    </row>
    <row r="77" spans="2:12" s="1" customFormat="1" ht="14.45" customHeight="1">
      <c r="B77" s="24"/>
      <c r="E77" s="186" t="s">
        <v>202</v>
      </c>
      <c r="F77" s="167"/>
      <c r="G77" s="167"/>
      <c r="H77" s="167"/>
      <c r="L77" s="24"/>
    </row>
    <row r="78" spans="2:12" s="1" customFormat="1" ht="12" customHeight="1">
      <c r="B78" s="24"/>
      <c r="C78" s="21" t="s">
        <v>201</v>
      </c>
      <c r="L78" s="24"/>
    </row>
    <row r="79" spans="2:12" s="1" customFormat="1" ht="14.45" customHeight="1">
      <c r="B79" s="24"/>
      <c r="E79" s="168" t="str">
        <f>E11</f>
        <v>P - Interiérové vybavení</v>
      </c>
      <c r="F79" s="167"/>
      <c r="G79" s="167"/>
      <c r="H79" s="167"/>
      <c r="L79" s="24"/>
    </row>
    <row r="80" spans="2:12" s="1" customFormat="1" ht="6.95" customHeight="1">
      <c r="B80" s="24"/>
      <c r="L80" s="24"/>
    </row>
    <row r="81" spans="2:12" s="1" customFormat="1" ht="12" customHeight="1">
      <c r="B81" s="24"/>
      <c r="C81" s="21" t="s">
        <v>20</v>
      </c>
      <c r="F81" s="13" t="str">
        <f>F14</f>
        <v xml:space="preserve"> </v>
      </c>
      <c r="I81" s="21" t="s">
        <v>22</v>
      </c>
      <c r="J81" s="41" t="str">
        <f>IF(J14="","",J14)</f>
        <v>6. 7. 2018</v>
      </c>
      <c r="L81" s="24"/>
    </row>
    <row r="82" spans="2:12" s="1" customFormat="1" ht="6.95" customHeight="1">
      <c r="B82" s="24"/>
      <c r="L82" s="24"/>
    </row>
    <row r="83" spans="2:12" s="1" customFormat="1" ht="22.9" customHeight="1">
      <c r="B83" s="24"/>
      <c r="C83" s="21" t="s">
        <v>26</v>
      </c>
      <c r="F83" s="13" t="str">
        <f>E17</f>
        <v>Město Tachov</v>
      </c>
      <c r="I83" s="21" t="s">
        <v>32</v>
      </c>
      <c r="J83" s="22" t="str">
        <f>E23</f>
        <v>Ateliér Soukup Opl Švehla s.r.o.</v>
      </c>
      <c r="L83" s="24"/>
    </row>
    <row r="84" spans="2:12" s="1" customFormat="1" ht="12.6" customHeight="1">
      <c r="B84" s="24"/>
      <c r="C84" s="21" t="s">
        <v>30</v>
      </c>
      <c r="F84" s="13" t="str">
        <f>IF(E20="","",E20)</f>
        <v xml:space="preserve"> </v>
      </c>
      <c r="I84" s="21" t="s">
        <v>35</v>
      </c>
      <c r="J84" s="22" t="str">
        <f>E26</f>
        <v>Tomáš Chlumecký</v>
      </c>
      <c r="L84" s="24"/>
    </row>
    <row r="85" spans="2:12" s="1" customFormat="1" ht="10.35" customHeight="1">
      <c r="B85" s="24"/>
      <c r="L85" s="24"/>
    </row>
    <row r="86" spans="2:20" s="9" customFormat="1" ht="29.25" customHeight="1">
      <c r="B86" s="102"/>
      <c r="C86" s="103" t="s">
        <v>131</v>
      </c>
      <c r="D86" s="104" t="s">
        <v>58</v>
      </c>
      <c r="E86" s="104" t="s">
        <v>54</v>
      </c>
      <c r="F86" s="104" t="s">
        <v>55</v>
      </c>
      <c r="G86" s="104" t="s">
        <v>132</v>
      </c>
      <c r="H86" s="104" t="s">
        <v>133</v>
      </c>
      <c r="I86" s="104" t="s">
        <v>134</v>
      </c>
      <c r="J86" s="105" t="s">
        <v>127</v>
      </c>
      <c r="K86" s="106" t="s">
        <v>135</v>
      </c>
      <c r="L86" s="102"/>
      <c r="M86" s="49" t="s">
        <v>1</v>
      </c>
      <c r="N86" s="50" t="s">
        <v>43</v>
      </c>
      <c r="O86" s="50" t="s">
        <v>136</v>
      </c>
      <c r="P86" s="50" t="s">
        <v>137</v>
      </c>
      <c r="Q86" s="50" t="s">
        <v>138</v>
      </c>
      <c r="R86" s="50" t="s">
        <v>139</v>
      </c>
      <c r="S86" s="50" t="s">
        <v>140</v>
      </c>
      <c r="T86" s="51" t="s">
        <v>141</v>
      </c>
    </row>
    <row r="87" spans="2:63" s="1" customFormat="1" ht="22.9" customHeight="1">
      <c r="B87" s="24"/>
      <c r="C87" s="54" t="s">
        <v>142</v>
      </c>
      <c r="J87" s="107">
        <f>BK87</f>
        <v>0</v>
      </c>
      <c r="L87" s="24"/>
      <c r="M87" s="52"/>
      <c r="N87" s="42"/>
      <c r="O87" s="42"/>
      <c r="P87" s="108">
        <f>P88</f>
        <v>0</v>
      </c>
      <c r="Q87" s="42"/>
      <c r="R87" s="108">
        <f>R88</f>
        <v>0</v>
      </c>
      <c r="S87" s="42"/>
      <c r="T87" s="109">
        <f>T88</f>
        <v>0</v>
      </c>
      <c r="AT87" s="13" t="s">
        <v>72</v>
      </c>
      <c r="AU87" s="13" t="s">
        <v>129</v>
      </c>
      <c r="BK87" s="110">
        <f>BK88</f>
        <v>0</v>
      </c>
    </row>
    <row r="88" spans="2:63" s="10" customFormat="1" ht="25.9" customHeight="1">
      <c r="B88" s="111"/>
      <c r="D88" s="112" t="s">
        <v>72</v>
      </c>
      <c r="E88" s="113" t="s">
        <v>152</v>
      </c>
      <c r="F88" s="113" t="s">
        <v>153</v>
      </c>
      <c r="J88" s="114">
        <f>BK88</f>
        <v>0</v>
      </c>
      <c r="L88" s="111"/>
      <c r="M88" s="115"/>
      <c r="N88" s="116"/>
      <c r="O88" s="116"/>
      <c r="P88" s="117">
        <f>P89</f>
        <v>0</v>
      </c>
      <c r="Q88" s="116"/>
      <c r="R88" s="117">
        <f>R89</f>
        <v>0</v>
      </c>
      <c r="S88" s="116"/>
      <c r="T88" s="118">
        <f>T89</f>
        <v>0</v>
      </c>
      <c r="AR88" s="112" t="s">
        <v>78</v>
      </c>
      <c r="AT88" s="119" t="s">
        <v>72</v>
      </c>
      <c r="AU88" s="119" t="s">
        <v>73</v>
      </c>
      <c r="AY88" s="112" t="s">
        <v>144</v>
      </c>
      <c r="BK88" s="120">
        <f>BK89</f>
        <v>0</v>
      </c>
    </row>
    <row r="89" spans="2:63" s="10" customFormat="1" ht="22.9" customHeight="1">
      <c r="B89" s="111"/>
      <c r="D89" s="112" t="s">
        <v>72</v>
      </c>
      <c r="E89" s="142" t="s">
        <v>157</v>
      </c>
      <c r="F89" s="142" t="s">
        <v>158</v>
      </c>
      <c r="J89" s="143">
        <f>BK89</f>
        <v>0</v>
      </c>
      <c r="L89" s="111"/>
      <c r="M89" s="115"/>
      <c r="N89" s="116"/>
      <c r="O89" s="116"/>
      <c r="P89" s="117">
        <f>SUM(P90:P103)</f>
        <v>0</v>
      </c>
      <c r="Q89" s="116"/>
      <c r="R89" s="117">
        <f>SUM(R90:R103)</f>
        <v>0</v>
      </c>
      <c r="S89" s="116"/>
      <c r="T89" s="118">
        <f>SUM(T90:T103)</f>
        <v>0</v>
      </c>
      <c r="AR89" s="112" t="s">
        <v>78</v>
      </c>
      <c r="AT89" s="119" t="s">
        <v>72</v>
      </c>
      <c r="AU89" s="119" t="s">
        <v>19</v>
      </c>
      <c r="AY89" s="112" t="s">
        <v>144</v>
      </c>
      <c r="BK89" s="120">
        <f>SUM(BK90:BK103)</f>
        <v>0</v>
      </c>
    </row>
    <row r="90" spans="2:65" s="1" customFormat="1" ht="20.45" customHeight="1">
      <c r="B90" s="121"/>
      <c r="C90" s="122" t="s">
        <v>170</v>
      </c>
      <c r="D90" s="122" t="s">
        <v>113</v>
      </c>
      <c r="E90" s="123" t="s">
        <v>221</v>
      </c>
      <c r="F90" s="124" t="s">
        <v>222</v>
      </c>
      <c r="G90" s="125" t="s">
        <v>155</v>
      </c>
      <c r="H90" s="126">
        <v>1</v>
      </c>
      <c r="I90" s="127"/>
      <c r="J90" s="127">
        <f>ROUND(I90*H90,2)</f>
        <v>0</v>
      </c>
      <c r="K90" s="124" t="s">
        <v>1</v>
      </c>
      <c r="L90" s="24"/>
      <c r="M90" s="44" t="s">
        <v>1</v>
      </c>
      <c r="N90" s="128" t="s">
        <v>44</v>
      </c>
      <c r="O90" s="129">
        <v>0</v>
      </c>
      <c r="P90" s="129">
        <f>O90*H90</f>
        <v>0</v>
      </c>
      <c r="Q90" s="129">
        <v>0</v>
      </c>
      <c r="R90" s="129">
        <f>Q90*H90</f>
        <v>0</v>
      </c>
      <c r="S90" s="129">
        <v>0</v>
      </c>
      <c r="T90" s="130">
        <f>S90*H90</f>
        <v>0</v>
      </c>
      <c r="AR90" s="13" t="s">
        <v>154</v>
      </c>
      <c r="AT90" s="13" t="s">
        <v>113</v>
      </c>
      <c r="AU90" s="13" t="s">
        <v>78</v>
      </c>
      <c r="AY90" s="13" t="s">
        <v>144</v>
      </c>
      <c r="BE90" s="131">
        <f>IF(N90="základní",J90,0)</f>
        <v>0</v>
      </c>
      <c r="BF90" s="131">
        <f>IF(N90="snížená",J90,0)</f>
        <v>0</v>
      </c>
      <c r="BG90" s="131">
        <f>IF(N90="zákl. přenesená",J90,0)</f>
        <v>0</v>
      </c>
      <c r="BH90" s="131">
        <f>IF(N90="sníž. přenesená",J90,0)</f>
        <v>0</v>
      </c>
      <c r="BI90" s="131">
        <f>IF(N90="nulová",J90,0)</f>
        <v>0</v>
      </c>
      <c r="BJ90" s="13" t="s">
        <v>19</v>
      </c>
      <c r="BK90" s="131">
        <f>ROUND(I90*H90,2)</f>
        <v>0</v>
      </c>
      <c r="BL90" s="13" t="s">
        <v>154</v>
      </c>
      <c r="BM90" s="13" t="s">
        <v>223</v>
      </c>
    </row>
    <row r="91" spans="2:47" s="1" customFormat="1" ht="12">
      <c r="B91" s="24"/>
      <c r="D91" s="132" t="s">
        <v>146</v>
      </c>
      <c r="F91" s="133" t="s">
        <v>222</v>
      </c>
      <c r="L91" s="24"/>
      <c r="M91" s="134"/>
      <c r="N91" s="45"/>
      <c r="O91" s="45"/>
      <c r="P91" s="45"/>
      <c r="Q91" s="45"/>
      <c r="R91" s="45"/>
      <c r="S91" s="45"/>
      <c r="T91" s="46"/>
      <c r="AT91" s="13" t="s">
        <v>146</v>
      </c>
      <c r="AU91" s="13" t="s">
        <v>78</v>
      </c>
    </row>
    <row r="92" spans="2:65" s="1" customFormat="1" ht="20.45" customHeight="1">
      <c r="B92" s="121"/>
      <c r="C92" s="122" t="s">
        <v>171</v>
      </c>
      <c r="D92" s="122" t="s">
        <v>113</v>
      </c>
      <c r="E92" s="123" t="s">
        <v>224</v>
      </c>
      <c r="F92" s="124" t="s">
        <v>225</v>
      </c>
      <c r="G92" s="125" t="s">
        <v>155</v>
      </c>
      <c r="H92" s="126">
        <v>1</v>
      </c>
      <c r="I92" s="127"/>
      <c r="J92" s="127">
        <f>ROUND(I92*H92,2)</f>
        <v>0</v>
      </c>
      <c r="K92" s="124" t="s">
        <v>1</v>
      </c>
      <c r="L92" s="24"/>
      <c r="M92" s="44" t="s">
        <v>1</v>
      </c>
      <c r="N92" s="128" t="s">
        <v>44</v>
      </c>
      <c r="O92" s="129">
        <v>0</v>
      </c>
      <c r="P92" s="129">
        <f>O92*H92</f>
        <v>0</v>
      </c>
      <c r="Q92" s="129">
        <v>0</v>
      </c>
      <c r="R92" s="129">
        <f>Q92*H92</f>
        <v>0</v>
      </c>
      <c r="S92" s="129">
        <v>0</v>
      </c>
      <c r="T92" s="130">
        <f>S92*H92</f>
        <v>0</v>
      </c>
      <c r="AR92" s="13" t="s">
        <v>154</v>
      </c>
      <c r="AT92" s="13" t="s">
        <v>113</v>
      </c>
      <c r="AU92" s="13" t="s">
        <v>78</v>
      </c>
      <c r="AY92" s="13" t="s">
        <v>144</v>
      </c>
      <c r="BE92" s="131">
        <f>IF(N92="základní",J92,0)</f>
        <v>0</v>
      </c>
      <c r="BF92" s="131">
        <f>IF(N92="snížená",J92,0)</f>
        <v>0</v>
      </c>
      <c r="BG92" s="131">
        <f>IF(N92="zákl. přenesená",J92,0)</f>
        <v>0</v>
      </c>
      <c r="BH92" s="131">
        <f>IF(N92="sníž. přenesená",J92,0)</f>
        <v>0</v>
      </c>
      <c r="BI92" s="131">
        <f>IF(N92="nulová",J92,0)</f>
        <v>0</v>
      </c>
      <c r="BJ92" s="13" t="s">
        <v>19</v>
      </c>
      <c r="BK92" s="131">
        <f>ROUND(I92*H92,2)</f>
        <v>0</v>
      </c>
      <c r="BL92" s="13" t="s">
        <v>154</v>
      </c>
      <c r="BM92" s="13" t="s">
        <v>226</v>
      </c>
    </row>
    <row r="93" spans="2:47" s="1" customFormat="1" ht="19.5">
      <c r="B93" s="24"/>
      <c r="D93" s="132" t="s">
        <v>146</v>
      </c>
      <c r="F93" s="133" t="s">
        <v>225</v>
      </c>
      <c r="L93" s="24"/>
      <c r="M93" s="134"/>
      <c r="N93" s="45"/>
      <c r="O93" s="45"/>
      <c r="P93" s="45"/>
      <c r="Q93" s="45"/>
      <c r="R93" s="45"/>
      <c r="S93" s="45"/>
      <c r="T93" s="46"/>
      <c r="AT93" s="13" t="s">
        <v>146</v>
      </c>
      <c r="AU93" s="13" t="s">
        <v>78</v>
      </c>
    </row>
    <row r="94" spans="2:65" s="1" customFormat="1" ht="20.45" customHeight="1">
      <c r="B94" s="121"/>
      <c r="C94" s="122" t="s">
        <v>172</v>
      </c>
      <c r="D94" s="122" t="s">
        <v>113</v>
      </c>
      <c r="E94" s="123" t="s">
        <v>227</v>
      </c>
      <c r="F94" s="124" t="s">
        <v>228</v>
      </c>
      <c r="G94" s="125" t="s">
        <v>155</v>
      </c>
      <c r="H94" s="126">
        <v>1</v>
      </c>
      <c r="I94" s="127"/>
      <c r="J94" s="127">
        <f>ROUND(I94*H94,2)</f>
        <v>0</v>
      </c>
      <c r="K94" s="124" t="s">
        <v>1</v>
      </c>
      <c r="L94" s="24"/>
      <c r="M94" s="44" t="s">
        <v>1</v>
      </c>
      <c r="N94" s="128" t="s">
        <v>44</v>
      </c>
      <c r="O94" s="129">
        <v>0</v>
      </c>
      <c r="P94" s="129">
        <f>O94*H94</f>
        <v>0</v>
      </c>
      <c r="Q94" s="129">
        <v>0</v>
      </c>
      <c r="R94" s="129">
        <f>Q94*H94</f>
        <v>0</v>
      </c>
      <c r="S94" s="129">
        <v>0</v>
      </c>
      <c r="T94" s="130">
        <f>S94*H94</f>
        <v>0</v>
      </c>
      <c r="AR94" s="13" t="s">
        <v>154</v>
      </c>
      <c r="AT94" s="13" t="s">
        <v>113</v>
      </c>
      <c r="AU94" s="13" t="s">
        <v>78</v>
      </c>
      <c r="AY94" s="13" t="s">
        <v>144</v>
      </c>
      <c r="BE94" s="131">
        <f>IF(N94="základní",J94,0)</f>
        <v>0</v>
      </c>
      <c r="BF94" s="131">
        <f>IF(N94="snížená",J94,0)</f>
        <v>0</v>
      </c>
      <c r="BG94" s="131">
        <f>IF(N94="zákl. přenesená",J94,0)</f>
        <v>0</v>
      </c>
      <c r="BH94" s="131">
        <f>IF(N94="sníž. přenesená",J94,0)</f>
        <v>0</v>
      </c>
      <c r="BI94" s="131">
        <f>IF(N94="nulová",J94,0)</f>
        <v>0</v>
      </c>
      <c r="BJ94" s="13" t="s">
        <v>19</v>
      </c>
      <c r="BK94" s="131">
        <f>ROUND(I94*H94,2)</f>
        <v>0</v>
      </c>
      <c r="BL94" s="13" t="s">
        <v>154</v>
      </c>
      <c r="BM94" s="13" t="s">
        <v>229</v>
      </c>
    </row>
    <row r="95" spans="2:47" s="1" customFormat="1" ht="19.5">
      <c r="B95" s="24"/>
      <c r="D95" s="132" t="s">
        <v>146</v>
      </c>
      <c r="F95" s="133" t="s">
        <v>228</v>
      </c>
      <c r="L95" s="24"/>
      <c r="M95" s="134"/>
      <c r="N95" s="45"/>
      <c r="O95" s="45"/>
      <c r="P95" s="45"/>
      <c r="Q95" s="45"/>
      <c r="R95" s="45"/>
      <c r="S95" s="45"/>
      <c r="T95" s="46"/>
      <c r="AT95" s="13" t="s">
        <v>146</v>
      </c>
      <c r="AU95" s="13" t="s">
        <v>78</v>
      </c>
    </row>
    <row r="96" spans="2:65" s="1" customFormat="1" ht="20.45" customHeight="1">
      <c r="B96" s="121"/>
      <c r="C96" s="122" t="s">
        <v>173</v>
      </c>
      <c r="D96" s="122" t="s">
        <v>113</v>
      </c>
      <c r="E96" s="123" t="s">
        <v>230</v>
      </c>
      <c r="F96" s="124" t="s">
        <v>231</v>
      </c>
      <c r="G96" s="125" t="s">
        <v>155</v>
      </c>
      <c r="H96" s="126">
        <v>1</v>
      </c>
      <c r="I96" s="127"/>
      <c r="J96" s="127">
        <f>ROUND(I96*H96,2)</f>
        <v>0</v>
      </c>
      <c r="K96" s="124" t="s">
        <v>1</v>
      </c>
      <c r="L96" s="24"/>
      <c r="M96" s="44" t="s">
        <v>1</v>
      </c>
      <c r="N96" s="128" t="s">
        <v>44</v>
      </c>
      <c r="O96" s="129">
        <v>0</v>
      </c>
      <c r="P96" s="129">
        <f>O96*H96</f>
        <v>0</v>
      </c>
      <c r="Q96" s="129">
        <v>0</v>
      </c>
      <c r="R96" s="129">
        <f>Q96*H96</f>
        <v>0</v>
      </c>
      <c r="S96" s="129">
        <v>0</v>
      </c>
      <c r="T96" s="130">
        <f>S96*H96</f>
        <v>0</v>
      </c>
      <c r="AR96" s="13" t="s">
        <v>154</v>
      </c>
      <c r="AT96" s="13" t="s">
        <v>113</v>
      </c>
      <c r="AU96" s="13" t="s">
        <v>78</v>
      </c>
      <c r="AY96" s="13" t="s">
        <v>144</v>
      </c>
      <c r="BE96" s="131">
        <f>IF(N96="základní",J96,0)</f>
        <v>0</v>
      </c>
      <c r="BF96" s="131">
        <f>IF(N96="snížená",J96,0)</f>
        <v>0</v>
      </c>
      <c r="BG96" s="131">
        <f>IF(N96="zákl. přenesená",J96,0)</f>
        <v>0</v>
      </c>
      <c r="BH96" s="131">
        <f>IF(N96="sníž. přenesená",J96,0)</f>
        <v>0</v>
      </c>
      <c r="BI96" s="131">
        <f>IF(N96="nulová",J96,0)</f>
        <v>0</v>
      </c>
      <c r="BJ96" s="13" t="s">
        <v>19</v>
      </c>
      <c r="BK96" s="131">
        <f>ROUND(I96*H96,2)</f>
        <v>0</v>
      </c>
      <c r="BL96" s="13" t="s">
        <v>154</v>
      </c>
      <c r="BM96" s="13" t="s">
        <v>232</v>
      </c>
    </row>
    <row r="97" spans="2:47" s="1" customFormat="1" ht="19.5">
      <c r="B97" s="24"/>
      <c r="D97" s="132" t="s">
        <v>146</v>
      </c>
      <c r="F97" s="133" t="s">
        <v>231</v>
      </c>
      <c r="L97" s="24"/>
      <c r="M97" s="134"/>
      <c r="N97" s="45"/>
      <c r="O97" s="45"/>
      <c r="P97" s="45"/>
      <c r="Q97" s="45"/>
      <c r="R97" s="45"/>
      <c r="S97" s="45"/>
      <c r="T97" s="46"/>
      <c r="AT97" s="13" t="s">
        <v>146</v>
      </c>
      <c r="AU97" s="13" t="s">
        <v>78</v>
      </c>
    </row>
    <row r="98" spans="2:65" s="1" customFormat="1" ht="30.6" customHeight="1">
      <c r="B98" s="121"/>
      <c r="C98" s="122" t="s">
        <v>189</v>
      </c>
      <c r="D98" s="122" t="s">
        <v>113</v>
      </c>
      <c r="E98" s="123" t="s">
        <v>233</v>
      </c>
      <c r="F98" s="124" t="s">
        <v>234</v>
      </c>
      <c r="G98" s="125" t="s">
        <v>155</v>
      </c>
      <c r="H98" s="126">
        <v>1</v>
      </c>
      <c r="I98" s="127"/>
      <c r="J98" s="127">
        <f>ROUND(I98*H98,2)</f>
        <v>0</v>
      </c>
      <c r="K98" s="124" t="s">
        <v>1</v>
      </c>
      <c r="L98" s="24"/>
      <c r="M98" s="44" t="s">
        <v>1</v>
      </c>
      <c r="N98" s="128" t="s">
        <v>44</v>
      </c>
      <c r="O98" s="129">
        <v>0</v>
      </c>
      <c r="P98" s="129">
        <f>O98*H98</f>
        <v>0</v>
      </c>
      <c r="Q98" s="129">
        <v>0</v>
      </c>
      <c r="R98" s="129">
        <f>Q98*H98</f>
        <v>0</v>
      </c>
      <c r="S98" s="129">
        <v>0</v>
      </c>
      <c r="T98" s="130">
        <f>S98*H98</f>
        <v>0</v>
      </c>
      <c r="AR98" s="13" t="s">
        <v>154</v>
      </c>
      <c r="AT98" s="13" t="s">
        <v>113</v>
      </c>
      <c r="AU98" s="13" t="s">
        <v>78</v>
      </c>
      <c r="AY98" s="13" t="s">
        <v>144</v>
      </c>
      <c r="BE98" s="131">
        <f>IF(N98="základní",J98,0)</f>
        <v>0</v>
      </c>
      <c r="BF98" s="131">
        <f>IF(N98="snížená",J98,0)</f>
        <v>0</v>
      </c>
      <c r="BG98" s="131">
        <f>IF(N98="zákl. přenesená",J98,0)</f>
        <v>0</v>
      </c>
      <c r="BH98" s="131">
        <f>IF(N98="sníž. přenesená",J98,0)</f>
        <v>0</v>
      </c>
      <c r="BI98" s="131">
        <f>IF(N98="nulová",J98,0)</f>
        <v>0</v>
      </c>
      <c r="BJ98" s="13" t="s">
        <v>19</v>
      </c>
      <c r="BK98" s="131">
        <f>ROUND(I98*H98,2)</f>
        <v>0</v>
      </c>
      <c r="BL98" s="13" t="s">
        <v>154</v>
      </c>
      <c r="BM98" s="13" t="s">
        <v>235</v>
      </c>
    </row>
    <row r="99" spans="2:47" s="1" customFormat="1" ht="19.5">
      <c r="B99" s="24"/>
      <c r="D99" s="132" t="s">
        <v>146</v>
      </c>
      <c r="F99" s="133" t="s">
        <v>234</v>
      </c>
      <c r="L99" s="24"/>
      <c r="M99" s="134"/>
      <c r="N99" s="45"/>
      <c r="O99" s="45"/>
      <c r="P99" s="45"/>
      <c r="Q99" s="45"/>
      <c r="R99" s="45"/>
      <c r="S99" s="45"/>
      <c r="T99" s="46"/>
      <c r="AT99" s="13" t="s">
        <v>146</v>
      </c>
      <c r="AU99" s="13" t="s">
        <v>78</v>
      </c>
    </row>
    <row r="100" spans="2:65" s="1" customFormat="1" ht="20.45" customHeight="1">
      <c r="B100" s="121"/>
      <c r="C100" s="122" t="s">
        <v>190</v>
      </c>
      <c r="D100" s="122" t="s">
        <v>113</v>
      </c>
      <c r="E100" s="123" t="s">
        <v>236</v>
      </c>
      <c r="F100" s="124" t="s">
        <v>237</v>
      </c>
      <c r="G100" s="125" t="s">
        <v>155</v>
      </c>
      <c r="H100" s="126">
        <v>1</v>
      </c>
      <c r="I100" s="127"/>
      <c r="J100" s="127">
        <f>ROUND(I100*H100,2)</f>
        <v>0</v>
      </c>
      <c r="K100" s="124" t="s">
        <v>1</v>
      </c>
      <c r="L100" s="24"/>
      <c r="M100" s="44" t="s">
        <v>1</v>
      </c>
      <c r="N100" s="128" t="s">
        <v>44</v>
      </c>
      <c r="O100" s="129">
        <v>0</v>
      </c>
      <c r="P100" s="129">
        <f>O100*H100</f>
        <v>0</v>
      </c>
      <c r="Q100" s="129">
        <v>0</v>
      </c>
      <c r="R100" s="129">
        <f>Q100*H100</f>
        <v>0</v>
      </c>
      <c r="S100" s="129">
        <v>0</v>
      </c>
      <c r="T100" s="130">
        <f>S100*H100</f>
        <v>0</v>
      </c>
      <c r="AR100" s="13" t="s">
        <v>154</v>
      </c>
      <c r="AT100" s="13" t="s">
        <v>113</v>
      </c>
      <c r="AU100" s="13" t="s">
        <v>78</v>
      </c>
      <c r="AY100" s="13" t="s">
        <v>144</v>
      </c>
      <c r="BE100" s="131">
        <f>IF(N100="základní",J100,0)</f>
        <v>0</v>
      </c>
      <c r="BF100" s="131">
        <f>IF(N100="snížená",J100,0)</f>
        <v>0</v>
      </c>
      <c r="BG100" s="131">
        <f>IF(N100="zákl. přenesená",J100,0)</f>
        <v>0</v>
      </c>
      <c r="BH100" s="131">
        <f>IF(N100="sníž. přenesená",J100,0)</f>
        <v>0</v>
      </c>
      <c r="BI100" s="131">
        <f>IF(N100="nulová",J100,0)</f>
        <v>0</v>
      </c>
      <c r="BJ100" s="13" t="s">
        <v>19</v>
      </c>
      <c r="BK100" s="131">
        <f>ROUND(I100*H100,2)</f>
        <v>0</v>
      </c>
      <c r="BL100" s="13" t="s">
        <v>154</v>
      </c>
      <c r="BM100" s="13" t="s">
        <v>238</v>
      </c>
    </row>
    <row r="101" spans="2:47" s="1" customFormat="1" ht="19.5">
      <c r="B101" s="24"/>
      <c r="D101" s="132" t="s">
        <v>146</v>
      </c>
      <c r="F101" s="133" t="s">
        <v>237</v>
      </c>
      <c r="L101" s="24"/>
      <c r="M101" s="134"/>
      <c r="N101" s="45"/>
      <c r="O101" s="45"/>
      <c r="P101" s="45"/>
      <c r="Q101" s="45"/>
      <c r="R101" s="45"/>
      <c r="S101" s="45"/>
      <c r="T101" s="46"/>
      <c r="AT101" s="13" t="s">
        <v>146</v>
      </c>
      <c r="AU101" s="13" t="s">
        <v>78</v>
      </c>
    </row>
    <row r="102" spans="2:65" s="1" customFormat="1" ht="20.45" customHeight="1">
      <c r="B102" s="121"/>
      <c r="C102" s="122" t="s">
        <v>191</v>
      </c>
      <c r="D102" s="122" t="s">
        <v>113</v>
      </c>
      <c r="E102" s="123" t="s">
        <v>239</v>
      </c>
      <c r="F102" s="124" t="s">
        <v>240</v>
      </c>
      <c r="G102" s="125" t="s">
        <v>155</v>
      </c>
      <c r="H102" s="126">
        <v>1</v>
      </c>
      <c r="I102" s="127"/>
      <c r="J102" s="127">
        <f>ROUND(I102*H102,2)</f>
        <v>0</v>
      </c>
      <c r="K102" s="124" t="s">
        <v>1</v>
      </c>
      <c r="L102" s="24"/>
      <c r="M102" s="44" t="s">
        <v>1</v>
      </c>
      <c r="N102" s="128" t="s">
        <v>44</v>
      </c>
      <c r="O102" s="129">
        <v>0</v>
      </c>
      <c r="P102" s="129">
        <f>O102*H102</f>
        <v>0</v>
      </c>
      <c r="Q102" s="129">
        <v>0</v>
      </c>
      <c r="R102" s="129">
        <f>Q102*H102</f>
        <v>0</v>
      </c>
      <c r="S102" s="129">
        <v>0</v>
      </c>
      <c r="T102" s="130">
        <f>S102*H102</f>
        <v>0</v>
      </c>
      <c r="AR102" s="13" t="s">
        <v>154</v>
      </c>
      <c r="AT102" s="13" t="s">
        <v>113</v>
      </c>
      <c r="AU102" s="13" t="s">
        <v>78</v>
      </c>
      <c r="AY102" s="13" t="s">
        <v>144</v>
      </c>
      <c r="BE102" s="131">
        <f>IF(N102="základní",J102,0)</f>
        <v>0</v>
      </c>
      <c r="BF102" s="131">
        <f>IF(N102="snížená",J102,0)</f>
        <v>0</v>
      </c>
      <c r="BG102" s="131">
        <f>IF(N102="zákl. přenesená",J102,0)</f>
        <v>0</v>
      </c>
      <c r="BH102" s="131">
        <f>IF(N102="sníž. přenesená",J102,0)</f>
        <v>0</v>
      </c>
      <c r="BI102" s="131">
        <f>IF(N102="nulová",J102,0)</f>
        <v>0</v>
      </c>
      <c r="BJ102" s="13" t="s">
        <v>19</v>
      </c>
      <c r="BK102" s="131">
        <f>ROUND(I102*H102,2)</f>
        <v>0</v>
      </c>
      <c r="BL102" s="13" t="s">
        <v>154</v>
      </c>
      <c r="BM102" s="13" t="s">
        <v>241</v>
      </c>
    </row>
    <row r="103" spans="2:47" s="1" customFormat="1" ht="19.5">
      <c r="B103" s="24"/>
      <c r="D103" s="132" t="s">
        <v>146</v>
      </c>
      <c r="F103" s="133" t="s">
        <v>240</v>
      </c>
      <c r="L103" s="24"/>
      <c r="M103" s="135"/>
      <c r="N103" s="136"/>
      <c r="O103" s="136"/>
      <c r="P103" s="136"/>
      <c r="Q103" s="136"/>
      <c r="R103" s="136"/>
      <c r="S103" s="136"/>
      <c r="T103" s="137"/>
      <c r="AT103" s="13" t="s">
        <v>146</v>
      </c>
      <c r="AU103" s="13" t="s">
        <v>78</v>
      </c>
    </row>
    <row r="104" spans="2:12" s="1" customFormat="1" ht="6.95" customHeight="1">
      <c r="B104" s="34"/>
      <c r="C104" s="35"/>
      <c r="D104" s="35"/>
      <c r="E104" s="35"/>
      <c r="F104" s="35"/>
      <c r="G104" s="35"/>
      <c r="H104" s="35"/>
      <c r="I104" s="35"/>
      <c r="J104" s="35"/>
      <c r="K104" s="35"/>
      <c r="L104" s="24"/>
    </row>
  </sheetData>
  <autoFilter ref="C86:K103"/>
  <mergeCells count="12">
    <mergeCell ref="E79:H79"/>
    <mergeCell ref="L2:V2"/>
    <mergeCell ref="E50:H50"/>
    <mergeCell ref="E52:H52"/>
    <mergeCell ref="E54:H54"/>
    <mergeCell ref="E75:H75"/>
    <mergeCell ref="E77:H77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02"/>
  <sheetViews>
    <sheetView showGridLines="0" workbookViewId="0" topLeftCell="A100">
      <selection activeCell="I90" sqref="I90:I100"/>
    </sheetView>
  </sheetViews>
  <sheetFormatPr defaultColWidth="9.140625" defaultRowHeight="12"/>
  <cols>
    <col min="1" max="1" width="7.140625" style="0" customWidth="1"/>
    <col min="2" max="2" width="1.421875" style="0" customWidth="1"/>
    <col min="3" max="3" width="3.421875" style="0" customWidth="1"/>
    <col min="4" max="4" width="3.7109375" style="0" customWidth="1"/>
    <col min="5" max="5" width="14.7109375" style="0" customWidth="1"/>
    <col min="6" max="6" width="86.421875" style="0" customWidth="1"/>
    <col min="7" max="7" width="7.421875" style="0" customWidth="1"/>
    <col min="8" max="8" width="9.421875" style="0" customWidth="1"/>
    <col min="9" max="9" width="12.140625" style="0" customWidth="1"/>
    <col min="10" max="10" width="20.140625" style="0" customWidth="1"/>
    <col min="11" max="11" width="13.28125" style="0" hidden="1" customWidth="1"/>
    <col min="12" max="12" width="8.00390625" style="0" customWidth="1"/>
    <col min="13" max="13" width="9.28125" style="0" hidden="1" customWidth="1"/>
    <col min="14" max="14" width="9.140625" style="0" hidden="1" customWidth="1"/>
    <col min="15" max="20" width="12.140625" style="0" hidden="1" customWidth="1"/>
    <col min="21" max="21" width="14.00390625" style="0" hidden="1" customWidth="1"/>
    <col min="22" max="22" width="10.421875" style="0" customWidth="1"/>
    <col min="23" max="23" width="14.00390625" style="0" customWidth="1"/>
    <col min="24" max="24" width="10.421875" style="0" customWidth="1"/>
    <col min="25" max="25" width="12.8515625" style="0" customWidth="1"/>
    <col min="26" max="26" width="9.421875" style="0" customWidth="1"/>
    <col min="27" max="27" width="12.8515625" style="0" customWidth="1"/>
    <col min="28" max="28" width="14.00390625" style="0" customWidth="1"/>
    <col min="29" max="29" width="9.421875" style="0" customWidth="1"/>
    <col min="30" max="30" width="12.8515625" style="0" customWidth="1"/>
    <col min="31" max="31" width="14.00390625" style="0" customWidth="1"/>
    <col min="44" max="65" width="9.140625" style="0" hidden="1" customWidth="1"/>
  </cols>
  <sheetData>
    <row r="1" ht="12">
      <c r="A1" s="85"/>
    </row>
    <row r="2" spans="12:46" ht="36.95" customHeight="1">
      <c r="L2" s="153" t="s">
        <v>5</v>
      </c>
      <c r="M2" s="151"/>
      <c r="N2" s="151"/>
      <c r="O2" s="151"/>
      <c r="P2" s="151"/>
      <c r="Q2" s="151"/>
      <c r="R2" s="151"/>
      <c r="S2" s="151"/>
      <c r="T2" s="151"/>
      <c r="U2" s="151"/>
      <c r="V2" s="151"/>
      <c r="AT2" s="13" t="s">
        <v>99</v>
      </c>
    </row>
    <row r="3" spans="2:4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78</v>
      </c>
    </row>
    <row r="4" spans="2:46" ht="24.95" customHeight="1">
      <c r="B4" s="16"/>
      <c r="D4" s="17" t="s">
        <v>123</v>
      </c>
      <c r="L4" s="16"/>
      <c r="M4" s="18" t="s">
        <v>10</v>
      </c>
      <c r="AT4" s="13" t="s">
        <v>3</v>
      </c>
    </row>
    <row r="5" spans="2:12" ht="6.95" customHeight="1">
      <c r="B5" s="16"/>
      <c r="L5" s="16"/>
    </row>
    <row r="6" spans="2:12" ht="12" customHeight="1">
      <c r="B6" s="16"/>
      <c r="D6" s="21" t="s">
        <v>14</v>
      </c>
      <c r="L6" s="16"/>
    </row>
    <row r="7" spans="2:12" ht="14.45" customHeight="1">
      <c r="B7" s="16"/>
      <c r="E7" s="186" t="str">
        <f>'Rekapitulace stavby'!K6</f>
        <v>Stavební úpravy Jízdárny - 1PP, Tachov - Světce</v>
      </c>
      <c r="F7" s="187"/>
      <c r="G7" s="187"/>
      <c r="H7" s="187"/>
      <c r="L7" s="16"/>
    </row>
    <row r="8" spans="2:12" ht="12" customHeight="1">
      <c r="B8" s="16"/>
      <c r="D8" s="21" t="s">
        <v>124</v>
      </c>
      <c r="L8" s="16"/>
    </row>
    <row r="9" spans="2:12" s="1" customFormat="1" ht="14.45" customHeight="1">
      <c r="B9" s="24"/>
      <c r="E9" s="186" t="s">
        <v>242</v>
      </c>
      <c r="F9" s="167"/>
      <c r="G9" s="167"/>
      <c r="H9" s="167"/>
      <c r="L9" s="24"/>
    </row>
    <row r="10" spans="2:12" s="1" customFormat="1" ht="12" customHeight="1">
      <c r="B10" s="24"/>
      <c r="D10" s="21" t="s">
        <v>201</v>
      </c>
      <c r="L10" s="24"/>
    </row>
    <row r="11" spans="2:12" s="1" customFormat="1" ht="36.95" customHeight="1">
      <c r="B11" s="24"/>
      <c r="E11" s="168" t="s">
        <v>203</v>
      </c>
      <c r="F11" s="167"/>
      <c r="G11" s="167"/>
      <c r="H11" s="167"/>
      <c r="L11" s="24"/>
    </row>
    <row r="12" spans="2:12" s="1" customFormat="1" ht="12">
      <c r="B12" s="24"/>
      <c r="L12" s="24"/>
    </row>
    <row r="13" spans="2:12" s="1" customFormat="1" ht="12" customHeight="1">
      <c r="B13" s="24"/>
      <c r="D13" s="21" t="s">
        <v>17</v>
      </c>
      <c r="F13" s="13" t="s">
        <v>1</v>
      </c>
      <c r="I13" s="21" t="s">
        <v>18</v>
      </c>
      <c r="J13" s="13" t="s">
        <v>1</v>
      </c>
      <c r="L13" s="24"/>
    </row>
    <row r="14" spans="2:12" s="1" customFormat="1" ht="12" customHeight="1">
      <c r="B14" s="24"/>
      <c r="D14" s="21" t="s">
        <v>20</v>
      </c>
      <c r="F14" s="13" t="s">
        <v>31</v>
      </c>
      <c r="I14" s="21" t="s">
        <v>22</v>
      </c>
      <c r="J14" s="41" t="str">
        <f>'Rekapitulace stavby'!AN8</f>
        <v>6. 7. 2018</v>
      </c>
      <c r="L14" s="24"/>
    </row>
    <row r="15" spans="2:12" s="1" customFormat="1" ht="10.9" customHeight="1">
      <c r="B15" s="24"/>
      <c r="L15" s="24"/>
    </row>
    <row r="16" spans="2:12" s="1" customFormat="1" ht="12" customHeight="1">
      <c r="B16" s="24"/>
      <c r="D16" s="21" t="s">
        <v>26</v>
      </c>
      <c r="I16" s="21" t="s">
        <v>27</v>
      </c>
      <c r="J16" s="13" t="str">
        <f>IF('Rekapitulace stavby'!AN10="","",'Rekapitulace stavby'!AN10)</f>
        <v/>
      </c>
      <c r="L16" s="24"/>
    </row>
    <row r="17" spans="2:12" s="1" customFormat="1" ht="18" customHeight="1">
      <c r="B17" s="24"/>
      <c r="E17" s="13" t="str">
        <f>IF('Rekapitulace stavby'!E11="","",'Rekapitulace stavby'!E11)</f>
        <v>Město Tachov</v>
      </c>
      <c r="I17" s="21" t="s">
        <v>29</v>
      </c>
      <c r="J17" s="13" t="str">
        <f>IF('Rekapitulace stavby'!AN11="","",'Rekapitulace stavby'!AN11)</f>
        <v/>
      </c>
      <c r="L17" s="24"/>
    </row>
    <row r="18" spans="2:12" s="1" customFormat="1" ht="6.95" customHeight="1">
      <c r="B18" s="24"/>
      <c r="L18" s="24"/>
    </row>
    <row r="19" spans="2:12" s="1" customFormat="1" ht="12" customHeight="1">
      <c r="B19" s="24"/>
      <c r="D19" s="21" t="s">
        <v>30</v>
      </c>
      <c r="I19" s="21" t="s">
        <v>27</v>
      </c>
      <c r="J19" s="13" t="str">
        <f>'Rekapitulace stavby'!AN13</f>
        <v/>
      </c>
      <c r="L19" s="24"/>
    </row>
    <row r="20" spans="2:12" s="1" customFormat="1" ht="18" customHeight="1">
      <c r="B20" s="24"/>
      <c r="E20" s="150" t="str">
        <f>'Rekapitulace stavby'!E14</f>
        <v xml:space="preserve"> </v>
      </c>
      <c r="F20" s="150"/>
      <c r="G20" s="150"/>
      <c r="H20" s="150"/>
      <c r="I20" s="21" t="s">
        <v>29</v>
      </c>
      <c r="J20" s="13" t="str">
        <f>'Rekapitulace stavby'!AN14</f>
        <v/>
      </c>
      <c r="L20" s="24"/>
    </row>
    <row r="21" spans="2:12" s="1" customFormat="1" ht="6.95" customHeight="1">
      <c r="B21" s="24"/>
      <c r="L21" s="24"/>
    </row>
    <row r="22" spans="2:12" s="1" customFormat="1" ht="12" customHeight="1">
      <c r="B22" s="24"/>
      <c r="D22" s="21" t="s">
        <v>32</v>
      </c>
      <c r="I22" s="21" t="s">
        <v>27</v>
      </c>
      <c r="J22" s="13" t="str">
        <f>IF('Rekapitulace stavby'!AN16="","",'Rekapitulace stavby'!AN16)</f>
        <v/>
      </c>
      <c r="L22" s="24"/>
    </row>
    <row r="23" spans="2:12" s="1" customFormat="1" ht="18" customHeight="1">
      <c r="B23" s="24"/>
      <c r="E23" s="13" t="str">
        <f>IF('Rekapitulace stavby'!E17="","",'Rekapitulace stavby'!E17)</f>
        <v>Ateliér Soukup Opl Švehla s.r.o.</v>
      </c>
      <c r="I23" s="21" t="s">
        <v>29</v>
      </c>
      <c r="J23" s="13" t="str">
        <f>IF('Rekapitulace stavby'!AN17="","",'Rekapitulace stavby'!AN17)</f>
        <v/>
      </c>
      <c r="L23" s="24"/>
    </row>
    <row r="24" spans="2:12" s="1" customFormat="1" ht="6.95" customHeight="1">
      <c r="B24" s="24"/>
      <c r="L24" s="24"/>
    </row>
    <row r="25" spans="2:12" s="1" customFormat="1" ht="12" customHeight="1">
      <c r="B25" s="24"/>
      <c r="D25" s="21" t="s">
        <v>35</v>
      </c>
      <c r="I25" s="21" t="s">
        <v>27</v>
      </c>
      <c r="J25" s="13" t="str">
        <f>IF('Rekapitulace stavby'!AN19="","",'Rekapitulace stavby'!AN19)</f>
        <v/>
      </c>
      <c r="L25" s="24"/>
    </row>
    <row r="26" spans="2:12" s="1" customFormat="1" ht="18" customHeight="1">
      <c r="B26" s="24"/>
      <c r="E26" s="13" t="str">
        <f>IF('Rekapitulace stavby'!E20="","",'Rekapitulace stavby'!E20)</f>
        <v>Tomáš Chlumecký</v>
      </c>
      <c r="I26" s="21" t="s">
        <v>29</v>
      </c>
      <c r="J26" s="13" t="str">
        <f>IF('Rekapitulace stavby'!AN20="","",'Rekapitulace stavby'!AN20)</f>
        <v/>
      </c>
      <c r="L26" s="24"/>
    </row>
    <row r="27" spans="2:12" s="1" customFormat="1" ht="6.95" customHeight="1">
      <c r="B27" s="24"/>
      <c r="L27" s="24"/>
    </row>
    <row r="28" spans="2:12" s="1" customFormat="1" ht="12" customHeight="1">
      <c r="B28" s="24"/>
      <c r="D28" s="21" t="s">
        <v>37</v>
      </c>
      <c r="L28" s="24"/>
    </row>
    <row r="29" spans="2:12" s="7" customFormat="1" ht="14.45" customHeight="1">
      <c r="B29" s="86"/>
      <c r="E29" s="154" t="s">
        <v>1</v>
      </c>
      <c r="F29" s="154"/>
      <c r="G29" s="154"/>
      <c r="H29" s="154"/>
      <c r="L29" s="86"/>
    </row>
    <row r="30" spans="2:12" s="1" customFormat="1" ht="6.95" customHeight="1">
      <c r="B30" s="24"/>
      <c r="L30" s="24"/>
    </row>
    <row r="31" spans="2:12" s="1" customFormat="1" ht="6.95" customHeight="1">
      <c r="B31" s="24"/>
      <c r="D31" s="42"/>
      <c r="E31" s="42"/>
      <c r="F31" s="42"/>
      <c r="G31" s="42"/>
      <c r="H31" s="42"/>
      <c r="I31" s="42"/>
      <c r="J31" s="42"/>
      <c r="K31" s="42"/>
      <c r="L31" s="24"/>
    </row>
    <row r="32" spans="2:12" s="1" customFormat="1" ht="25.35" customHeight="1">
      <c r="B32" s="24"/>
      <c r="D32" s="87" t="s">
        <v>39</v>
      </c>
      <c r="J32" s="56">
        <f>ROUND(J87,2)</f>
        <v>0</v>
      </c>
      <c r="L32" s="24"/>
    </row>
    <row r="33" spans="2:12" s="1" customFormat="1" ht="6.95" customHeight="1">
      <c r="B33" s="24"/>
      <c r="D33" s="42"/>
      <c r="E33" s="42"/>
      <c r="F33" s="42"/>
      <c r="G33" s="42"/>
      <c r="H33" s="42"/>
      <c r="I33" s="42"/>
      <c r="J33" s="42"/>
      <c r="K33" s="42"/>
      <c r="L33" s="24"/>
    </row>
    <row r="34" spans="2:12" s="1" customFormat="1" ht="14.45" customHeight="1">
      <c r="B34" s="24"/>
      <c r="F34" s="27" t="s">
        <v>41</v>
      </c>
      <c r="I34" s="27" t="s">
        <v>40</v>
      </c>
      <c r="J34" s="27" t="s">
        <v>42</v>
      </c>
      <c r="L34" s="24"/>
    </row>
    <row r="35" spans="2:12" s="1" customFormat="1" ht="14.45" customHeight="1">
      <c r="B35" s="24"/>
      <c r="D35" s="21" t="s">
        <v>43</v>
      </c>
      <c r="E35" s="21" t="s">
        <v>44</v>
      </c>
      <c r="F35" s="88">
        <f>ROUND((SUM(BE87:BE101)),2)</f>
        <v>0</v>
      </c>
      <c r="I35" s="29">
        <v>0.21</v>
      </c>
      <c r="J35" s="88">
        <f>ROUND(((SUM(BE87:BE101))*I35),2)</f>
        <v>0</v>
      </c>
      <c r="L35" s="24"/>
    </row>
    <row r="36" spans="2:12" s="1" customFormat="1" ht="14.45" customHeight="1">
      <c r="B36" s="24"/>
      <c r="E36" s="21" t="s">
        <v>45</v>
      </c>
      <c r="F36" s="88">
        <f>ROUND((SUM(BF87:BF101)),2)</f>
        <v>0</v>
      </c>
      <c r="I36" s="29">
        <v>0.15</v>
      </c>
      <c r="J36" s="88">
        <f>ROUND(((SUM(BF87:BF101))*I36),2)</f>
        <v>0</v>
      </c>
      <c r="L36" s="24"/>
    </row>
    <row r="37" spans="2:12" s="1" customFormat="1" ht="14.45" customHeight="1" hidden="1">
      <c r="B37" s="24"/>
      <c r="E37" s="21" t="s">
        <v>46</v>
      </c>
      <c r="F37" s="88">
        <f>ROUND((SUM(BG87:BG101)),2)</f>
        <v>0</v>
      </c>
      <c r="I37" s="29">
        <v>0.21</v>
      </c>
      <c r="J37" s="88">
        <f>0</f>
        <v>0</v>
      </c>
      <c r="L37" s="24"/>
    </row>
    <row r="38" spans="2:12" s="1" customFormat="1" ht="14.45" customHeight="1" hidden="1">
      <c r="B38" s="24"/>
      <c r="E38" s="21" t="s">
        <v>47</v>
      </c>
      <c r="F38" s="88">
        <f>ROUND((SUM(BH87:BH101)),2)</f>
        <v>0</v>
      </c>
      <c r="I38" s="29">
        <v>0.15</v>
      </c>
      <c r="J38" s="88">
        <f>0</f>
        <v>0</v>
      </c>
      <c r="L38" s="24"/>
    </row>
    <row r="39" spans="2:12" s="1" customFormat="1" ht="14.45" customHeight="1" hidden="1">
      <c r="B39" s="24"/>
      <c r="E39" s="21" t="s">
        <v>48</v>
      </c>
      <c r="F39" s="88">
        <f>ROUND((SUM(BI87:BI101)),2)</f>
        <v>0</v>
      </c>
      <c r="I39" s="29">
        <v>0</v>
      </c>
      <c r="J39" s="88">
        <f>0</f>
        <v>0</v>
      </c>
      <c r="L39" s="24"/>
    </row>
    <row r="40" spans="2:12" s="1" customFormat="1" ht="6.95" customHeight="1">
      <c r="B40" s="24"/>
      <c r="L40" s="24"/>
    </row>
    <row r="41" spans="2:12" s="1" customFormat="1" ht="25.35" customHeight="1">
      <c r="B41" s="24"/>
      <c r="C41" s="89"/>
      <c r="D41" s="90" t="s">
        <v>49</v>
      </c>
      <c r="E41" s="47"/>
      <c r="F41" s="47"/>
      <c r="G41" s="91" t="s">
        <v>50</v>
      </c>
      <c r="H41" s="92" t="s">
        <v>51</v>
      </c>
      <c r="I41" s="47"/>
      <c r="J41" s="93">
        <f>SUM(J32:J39)</f>
        <v>0</v>
      </c>
      <c r="K41" s="94"/>
      <c r="L41" s="24"/>
    </row>
    <row r="42" spans="2:12" s="1" customFormat="1" ht="14.45" customHeight="1">
      <c r="B42" s="34"/>
      <c r="C42" s="35"/>
      <c r="D42" s="35"/>
      <c r="E42" s="35"/>
      <c r="F42" s="35"/>
      <c r="G42" s="35"/>
      <c r="H42" s="35"/>
      <c r="I42" s="35"/>
      <c r="J42" s="35"/>
      <c r="K42" s="35"/>
      <c r="L42" s="24"/>
    </row>
    <row r="46" spans="2:12" s="1" customFormat="1" ht="6.95" customHeight="1"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24"/>
    </row>
    <row r="47" spans="2:12" s="1" customFormat="1" ht="24.95" customHeight="1">
      <c r="B47" s="24"/>
      <c r="C47" s="17" t="s">
        <v>125</v>
      </c>
      <c r="L47" s="24"/>
    </row>
    <row r="48" spans="2:12" s="1" customFormat="1" ht="6.95" customHeight="1">
      <c r="B48" s="24"/>
      <c r="L48" s="24"/>
    </row>
    <row r="49" spans="2:12" s="1" customFormat="1" ht="12" customHeight="1">
      <c r="B49" s="24"/>
      <c r="C49" s="21" t="s">
        <v>14</v>
      </c>
      <c r="L49" s="24"/>
    </row>
    <row r="50" spans="2:12" s="1" customFormat="1" ht="14.45" customHeight="1">
      <c r="B50" s="24"/>
      <c r="E50" s="186" t="str">
        <f>E7</f>
        <v>Stavební úpravy Jízdárny - 1PP, Tachov - Světce</v>
      </c>
      <c r="F50" s="187"/>
      <c r="G50" s="187"/>
      <c r="H50" s="187"/>
      <c r="L50" s="24"/>
    </row>
    <row r="51" spans="2:12" ht="12" customHeight="1">
      <c r="B51" s="16"/>
      <c r="C51" s="21" t="s">
        <v>124</v>
      </c>
      <c r="L51" s="16"/>
    </row>
    <row r="52" spans="2:12" s="1" customFormat="1" ht="14.45" customHeight="1">
      <c r="B52" s="24"/>
      <c r="E52" s="186" t="s">
        <v>242</v>
      </c>
      <c r="F52" s="167"/>
      <c r="G52" s="167"/>
      <c r="H52" s="167"/>
      <c r="L52" s="24"/>
    </row>
    <row r="53" spans="2:12" s="1" customFormat="1" ht="12" customHeight="1">
      <c r="B53" s="24"/>
      <c r="C53" s="21" t="s">
        <v>201</v>
      </c>
      <c r="L53" s="24"/>
    </row>
    <row r="54" spans="2:12" s="1" customFormat="1" ht="14.45" customHeight="1">
      <c r="B54" s="24"/>
      <c r="E54" s="168" t="str">
        <f>E11</f>
        <v>AP - Atypické prvky</v>
      </c>
      <c r="F54" s="167"/>
      <c r="G54" s="167"/>
      <c r="H54" s="167"/>
      <c r="L54" s="24"/>
    </row>
    <row r="55" spans="2:12" s="1" customFormat="1" ht="6.95" customHeight="1">
      <c r="B55" s="24"/>
      <c r="L55" s="24"/>
    </row>
    <row r="56" spans="2:12" s="1" customFormat="1" ht="12" customHeight="1">
      <c r="B56" s="24"/>
      <c r="C56" s="21" t="s">
        <v>20</v>
      </c>
      <c r="F56" s="13" t="str">
        <f>F14</f>
        <v xml:space="preserve"> </v>
      </c>
      <c r="I56" s="21" t="s">
        <v>22</v>
      </c>
      <c r="J56" s="41" t="str">
        <f>IF(J14="","",J14)</f>
        <v>6. 7. 2018</v>
      </c>
      <c r="L56" s="24"/>
    </row>
    <row r="57" spans="2:12" s="1" customFormat="1" ht="6.95" customHeight="1">
      <c r="B57" s="24"/>
      <c r="L57" s="24"/>
    </row>
    <row r="58" spans="2:12" s="1" customFormat="1" ht="22.9" customHeight="1">
      <c r="B58" s="24"/>
      <c r="C58" s="21" t="s">
        <v>26</v>
      </c>
      <c r="F58" s="13" t="str">
        <f>E17</f>
        <v>Město Tachov</v>
      </c>
      <c r="I58" s="21" t="s">
        <v>32</v>
      </c>
      <c r="J58" s="22" t="str">
        <f>E23</f>
        <v>Ateliér Soukup Opl Švehla s.r.o.</v>
      </c>
      <c r="L58" s="24"/>
    </row>
    <row r="59" spans="2:12" s="1" customFormat="1" ht="12.6" customHeight="1">
      <c r="B59" s="24"/>
      <c r="C59" s="21" t="s">
        <v>30</v>
      </c>
      <c r="F59" s="13" t="str">
        <f>IF(E20="","",E20)</f>
        <v xml:space="preserve"> </v>
      </c>
      <c r="I59" s="21" t="s">
        <v>35</v>
      </c>
      <c r="J59" s="22" t="str">
        <f>E26</f>
        <v>Tomáš Chlumecký</v>
      </c>
      <c r="L59" s="24"/>
    </row>
    <row r="60" spans="2:12" s="1" customFormat="1" ht="10.35" customHeight="1">
      <c r="B60" s="24"/>
      <c r="L60" s="24"/>
    </row>
    <row r="61" spans="2:12" s="1" customFormat="1" ht="29.25" customHeight="1">
      <c r="B61" s="24"/>
      <c r="C61" s="95" t="s">
        <v>126</v>
      </c>
      <c r="D61" s="89"/>
      <c r="E61" s="89"/>
      <c r="F61" s="89"/>
      <c r="G61" s="89"/>
      <c r="H61" s="89"/>
      <c r="I61" s="89"/>
      <c r="J61" s="96" t="s">
        <v>127</v>
      </c>
      <c r="K61" s="89"/>
      <c r="L61" s="24"/>
    </row>
    <row r="62" spans="2:12" s="1" customFormat="1" ht="10.35" customHeight="1">
      <c r="B62" s="24"/>
      <c r="L62" s="24"/>
    </row>
    <row r="63" spans="2:47" s="1" customFormat="1" ht="22.9" customHeight="1">
      <c r="B63" s="24"/>
      <c r="C63" s="97" t="s">
        <v>128</v>
      </c>
      <c r="J63" s="56">
        <f>J87</f>
        <v>0</v>
      </c>
      <c r="L63" s="24"/>
      <c r="AU63" s="13" t="s">
        <v>129</v>
      </c>
    </row>
    <row r="64" spans="2:12" s="8" customFormat="1" ht="24.95" customHeight="1">
      <c r="B64" s="98"/>
      <c r="D64" s="99" t="s">
        <v>149</v>
      </c>
      <c r="E64" s="100"/>
      <c r="F64" s="100"/>
      <c r="G64" s="100"/>
      <c r="H64" s="100"/>
      <c r="I64" s="100"/>
      <c r="J64" s="101">
        <f>J88</f>
        <v>0</v>
      </c>
      <c r="L64" s="98"/>
    </row>
    <row r="65" spans="2:12" s="11" customFormat="1" ht="19.9" customHeight="1">
      <c r="B65" s="138"/>
      <c r="D65" s="139" t="s">
        <v>150</v>
      </c>
      <c r="E65" s="140"/>
      <c r="F65" s="140"/>
      <c r="G65" s="140"/>
      <c r="H65" s="140"/>
      <c r="I65" s="140"/>
      <c r="J65" s="141">
        <f>J89</f>
        <v>0</v>
      </c>
      <c r="L65" s="138"/>
    </row>
    <row r="66" spans="2:12" s="1" customFormat="1" ht="21.75" customHeight="1">
      <c r="B66" s="24"/>
      <c r="L66" s="24"/>
    </row>
    <row r="67" spans="2:12" s="1" customFormat="1" ht="6.95" customHeight="1">
      <c r="B67" s="34"/>
      <c r="C67" s="35"/>
      <c r="D67" s="35"/>
      <c r="E67" s="35"/>
      <c r="F67" s="35"/>
      <c r="G67" s="35"/>
      <c r="H67" s="35"/>
      <c r="I67" s="35"/>
      <c r="J67" s="35"/>
      <c r="K67" s="35"/>
      <c r="L67" s="24"/>
    </row>
    <row r="71" spans="2:12" s="1" customFormat="1" ht="6.95" customHeight="1">
      <c r="B71" s="36"/>
      <c r="C71" s="37"/>
      <c r="D71" s="37"/>
      <c r="E71" s="37"/>
      <c r="F71" s="37"/>
      <c r="G71" s="37"/>
      <c r="H71" s="37"/>
      <c r="I71" s="37"/>
      <c r="J71" s="37"/>
      <c r="K71" s="37"/>
      <c r="L71" s="24"/>
    </row>
    <row r="72" spans="2:12" s="1" customFormat="1" ht="24.95" customHeight="1">
      <c r="B72" s="24"/>
      <c r="C72" s="17" t="s">
        <v>130</v>
      </c>
      <c r="L72" s="24"/>
    </row>
    <row r="73" spans="2:12" s="1" customFormat="1" ht="6.95" customHeight="1">
      <c r="B73" s="24"/>
      <c r="L73" s="24"/>
    </row>
    <row r="74" spans="2:12" s="1" customFormat="1" ht="12" customHeight="1">
      <c r="B74" s="24"/>
      <c r="C74" s="21" t="s">
        <v>14</v>
      </c>
      <c r="L74" s="24"/>
    </row>
    <row r="75" spans="2:12" s="1" customFormat="1" ht="14.45" customHeight="1">
      <c r="B75" s="24"/>
      <c r="E75" s="186" t="str">
        <f>E7</f>
        <v>Stavební úpravy Jízdárny - 1PP, Tachov - Světce</v>
      </c>
      <c r="F75" s="187"/>
      <c r="G75" s="187"/>
      <c r="H75" s="187"/>
      <c r="L75" s="24"/>
    </row>
    <row r="76" spans="2:12" ht="12" customHeight="1">
      <c r="B76" s="16"/>
      <c r="C76" s="21" t="s">
        <v>124</v>
      </c>
      <c r="L76" s="16"/>
    </row>
    <row r="77" spans="2:12" s="1" customFormat="1" ht="14.45" customHeight="1">
      <c r="B77" s="24"/>
      <c r="E77" s="186" t="s">
        <v>242</v>
      </c>
      <c r="F77" s="167"/>
      <c r="G77" s="167"/>
      <c r="H77" s="167"/>
      <c r="L77" s="24"/>
    </row>
    <row r="78" spans="2:12" s="1" customFormat="1" ht="12" customHeight="1">
      <c r="B78" s="24"/>
      <c r="C78" s="21" t="s">
        <v>201</v>
      </c>
      <c r="L78" s="24"/>
    </row>
    <row r="79" spans="2:12" s="1" customFormat="1" ht="14.45" customHeight="1">
      <c r="B79" s="24"/>
      <c r="E79" s="168" t="str">
        <f>E11</f>
        <v>AP - Atypické prvky</v>
      </c>
      <c r="F79" s="167"/>
      <c r="G79" s="167"/>
      <c r="H79" s="167"/>
      <c r="L79" s="24"/>
    </row>
    <row r="80" spans="2:12" s="1" customFormat="1" ht="6.95" customHeight="1">
      <c r="B80" s="24"/>
      <c r="L80" s="24"/>
    </row>
    <row r="81" spans="2:12" s="1" customFormat="1" ht="12" customHeight="1">
      <c r="B81" s="24"/>
      <c r="C81" s="21" t="s">
        <v>20</v>
      </c>
      <c r="F81" s="13" t="str">
        <f>F14</f>
        <v xml:space="preserve"> </v>
      </c>
      <c r="I81" s="21" t="s">
        <v>22</v>
      </c>
      <c r="J81" s="41" t="str">
        <f>IF(J14="","",J14)</f>
        <v>6. 7. 2018</v>
      </c>
      <c r="L81" s="24"/>
    </row>
    <row r="82" spans="2:12" s="1" customFormat="1" ht="6.95" customHeight="1">
      <c r="B82" s="24"/>
      <c r="L82" s="24"/>
    </row>
    <row r="83" spans="2:12" s="1" customFormat="1" ht="22.9" customHeight="1">
      <c r="B83" s="24"/>
      <c r="C83" s="21" t="s">
        <v>26</v>
      </c>
      <c r="F83" s="13" t="str">
        <f>E17</f>
        <v>Město Tachov</v>
      </c>
      <c r="I83" s="21" t="s">
        <v>32</v>
      </c>
      <c r="J83" s="22" t="str">
        <f>E23</f>
        <v>Ateliér Soukup Opl Švehla s.r.o.</v>
      </c>
      <c r="L83" s="24"/>
    </row>
    <row r="84" spans="2:12" s="1" customFormat="1" ht="12.6" customHeight="1">
      <c r="B84" s="24"/>
      <c r="C84" s="21" t="s">
        <v>30</v>
      </c>
      <c r="F84" s="13" t="str">
        <f>IF(E20="","",E20)</f>
        <v xml:space="preserve"> </v>
      </c>
      <c r="I84" s="21" t="s">
        <v>35</v>
      </c>
      <c r="J84" s="22" t="str">
        <f>E26</f>
        <v>Tomáš Chlumecký</v>
      </c>
      <c r="L84" s="24"/>
    </row>
    <row r="85" spans="2:12" s="1" customFormat="1" ht="10.35" customHeight="1">
      <c r="B85" s="24"/>
      <c r="L85" s="24"/>
    </row>
    <row r="86" spans="2:20" s="9" customFormat="1" ht="29.25" customHeight="1">
      <c r="B86" s="102"/>
      <c r="C86" s="103" t="s">
        <v>131</v>
      </c>
      <c r="D86" s="104" t="s">
        <v>58</v>
      </c>
      <c r="E86" s="104" t="s">
        <v>54</v>
      </c>
      <c r="F86" s="104" t="s">
        <v>55</v>
      </c>
      <c r="G86" s="104" t="s">
        <v>132</v>
      </c>
      <c r="H86" s="104" t="s">
        <v>133</v>
      </c>
      <c r="I86" s="104" t="s">
        <v>134</v>
      </c>
      <c r="J86" s="105" t="s">
        <v>127</v>
      </c>
      <c r="K86" s="106" t="s">
        <v>135</v>
      </c>
      <c r="L86" s="102"/>
      <c r="M86" s="49" t="s">
        <v>1</v>
      </c>
      <c r="N86" s="50" t="s">
        <v>43</v>
      </c>
      <c r="O86" s="50" t="s">
        <v>136</v>
      </c>
      <c r="P86" s="50" t="s">
        <v>137</v>
      </c>
      <c r="Q86" s="50" t="s">
        <v>138</v>
      </c>
      <c r="R86" s="50" t="s">
        <v>139</v>
      </c>
      <c r="S86" s="50" t="s">
        <v>140</v>
      </c>
      <c r="T86" s="51" t="s">
        <v>141</v>
      </c>
    </row>
    <row r="87" spans="2:63" s="1" customFormat="1" ht="22.9" customHeight="1">
      <c r="B87" s="24"/>
      <c r="C87" s="54" t="s">
        <v>142</v>
      </c>
      <c r="J87" s="107">
        <f>BK87</f>
        <v>0</v>
      </c>
      <c r="L87" s="24"/>
      <c r="M87" s="52"/>
      <c r="N87" s="42"/>
      <c r="O87" s="42"/>
      <c r="P87" s="108">
        <f>P88</f>
        <v>0</v>
      </c>
      <c r="Q87" s="42"/>
      <c r="R87" s="108">
        <f>R88</f>
        <v>0</v>
      </c>
      <c r="S87" s="42"/>
      <c r="T87" s="109">
        <f>T88</f>
        <v>0</v>
      </c>
      <c r="AT87" s="13" t="s">
        <v>72</v>
      </c>
      <c r="AU87" s="13" t="s">
        <v>129</v>
      </c>
      <c r="BK87" s="110">
        <f>BK88</f>
        <v>0</v>
      </c>
    </row>
    <row r="88" spans="2:63" s="10" customFormat="1" ht="25.9" customHeight="1">
      <c r="B88" s="111"/>
      <c r="D88" s="112" t="s">
        <v>72</v>
      </c>
      <c r="E88" s="113" t="s">
        <v>152</v>
      </c>
      <c r="F88" s="113" t="s">
        <v>153</v>
      </c>
      <c r="J88" s="114">
        <f>BK88</f>
        <v>0</v>
      </c>
      <c r="L88" s="111"/>
      <c r="M88" s="115"/>
      <c r="N88" s="116"/>
      <c r="O88" s="116"/>
      <c r="P88" s="117">
        <f>P89</f>
        <v>0</v>
      </c>
      <c r="Q88" s="116"/>
      <c r="R88" s="117">
        <f>R89</f>
        <v>0</v>
      </c>
      <c r="S88" s="116"/>
      <c r="T88" s="118">
        <f>T89</f>
        <v>0</v>
      </c>
      <c r="AR88" s="112" t="s">
        <v>78</v>
      </c>
      <c r="AT88" s="119" t="s">
        <v>72</v>
      </c>
      <c r="AU88" s="119" t="s">
        <v>73</v>
      </c>
      <c r="AY88" s="112" t="s">
        <v>144</v>
      </c>
      <c r="BK88" s="120">
        <f>BK89</f>
        <v>0</v>
      </c>
    </row>
    <row r="89" spans="2:63" s="10" customFormat="1" ht="22.9" customHeight="1">
      <c r="B89" s="111"/>
      <c r="D89" s="112" t="s">
        <v>72</v>
      </c>
      <c r="E89" s="142" t="s">
        <v>157</v>
      </c>
      <c r="F89" s="142" t="s">
        <v>158</v>
      </c>
      <c r="J89" s="143">
        <f>BK89</f>
        <v>0</v>
      </c>
      <c r="L89" s="111"/>
      <c r="M89" s="115"/>
      <c r="N89" s="116"/>
      <c r="O89" s="116"/>
      <c r="P89" s="117">
        <f>SUM(P90:P101)</f>
        <v>0</v>
      </c>
      <c r="Q89" s="116"/>
      <c r="R89" s="117">
        <f>SUM(R90:R101)</f>
        <v>0</v>
      </c>
      <c r="S89" s="116"/>
      <c r="T89" s="118">
        <f>SUM(T90:T101)</f>
        <v>0</v>
      </c>
      <c r="AR89" s="112" t="s">
        <v>78</v>
      </c>
      <c r="AT89" s="119" t="s">
        <v>72</v>
      </c>
      <c r="AU89" s="119" t="s">
        <v>19</v>
      </c>
      <c r="AY89" s="112" t="s">
        <v>144</v>
      </c>
      <c r="BK89" s="120">
        <f>SUM(BK90:BK101)</f>
        <v>0</v>
      </c>
    </row>
    <row r="90" spans="2:65" s="1" customFormat="1" ht="30.6" customHeight="1">
      <c r="B90" s="121"/>
      <c r="C90" s="122" t="s">
        <v>171</v>
      </c>
      <c r="D90" s="122" t="s">
        <v>113</v>
      </c>
      <c r="E90" s="123" t="s">
        <v>243</v>
      </c>
      <c r="F90" s="124" t="s">
        <v>244</v>
      </c>
      <c r="G90" s="125" t="s">
        <v>155</v>
      </c>
      <c r="H90" s="126">
        <v>6</v>
      </c>
      <c r="I90" s="127"/>
      <c r="J90" s="127">
        <f>ROUND(I90*H90,2)</f>
        <v>0</v>
      </c>
      <c r="K90" s="124" t="s">
        <v>1</v>
      </c>
      <c r="L90" s="24"/>
      <c r="M90" s="44" t="s">
        <v>1</v>
      </c>
      <c r="N90" s="128" t="s">
        <v>44</v>
      </c>
      <c r="O90" s="129">
        <v>0</v>
      </c>
      <c r="P90" s="129">
        <f>O90*H90</f>
        <v>0</v>
      </c>
      <c r="Q90" s="129">
        <v>0</v>
      </c>
      <c r="R90" s="129">
        <f>Q90*H90</f>
        <v>0</v>
      </c>
      <c r="S90" s="129">
        <v>0</v>
      </c>
      <c r="T90" s="130">
        <f>S90*H90</f>
        <v>0</v>
      </c>
      <c r="AR90" s="13" t="s">
        <v>154</v>
      </c>
      <c r="AT90" s="13" t="s">
        <v>113</v>
      </c>
      <c r="AU90" s="13" t="s">
        <v>78</v>
      </c>
      <c r="AY90" s="13" t="s">
        <v>144</v>
      </c>
      <c r="BE90" s="131">
        <f>IF(N90="základní",J90,0)</f>
        <v>0</v>
      </c>
      <c r="BF90" s="131">
        <f>IF(N90="snížená",J90,0)</f>
        <v>0</v>
      </c>
      <c r="BG90" s="131">
        <f>IF(N90="zákl. přenesená",J90,0)</f>
        <v>0</v>
      </c>
      <c r="BH90" s="131">
        <f>IF(N90="sníž. přenesená",J90,0)</f>
        <v>0</v>
      </c>
      <c r="BI90" s="131">
        <f>IF(N90="nulová",J90,0)</f>
        <v>0</v>
      </c>
      <c r="BJ90" s="13" t="s">
        <v>19</v>
      </c>
      <c r="BK90" s="131">
        <f>ROUND(I90*H90,2)</f>
        <v>0</v>
      </c>
      <c r="BL90" s="13" t="s">
        <v>154</v>
      </c>
      <c r="BM90" s="13" t="s">
        <v>171</v>
      </c>
    </row>
    <row r="91" spans="2:47" s="1" customFormat="1" ht="29.25">
      <c r="B91" s="24"/>
      <c r="D91" s="132" t="s">
        <v>146</v>
      </c>
      <c r="F91" s="133" t="s">
        <v>244</v>
      </c>
      <c r="L91" s="24"/>
      <c r="M91" s="134"/>
      <c r="N91" s="45"/>
      <c r="O91" s="45"/>
      <c r="P91" s="45"/>
      <c r="Q91" s="45"/>
      <c r="R91" s="45"/>
      <c r="S91" s="45"/>
      <c r="T91" s="46"/>
      <c r="AT91" s="13" t="s">
        <v>146</v>
      </c>
      <c r="AU91" s="13" t="s">
        <v>78</v>
      </c>
    </row>
    <row r="92" spans="2:65" s="1" customFormat="1" ht="30.6" customHeight="1">
      <c r="B92" s="121"/>
      <c r="C92" s="122" t="s">
        <v>172</v>
      </c>
      <c r="D92" s="122" t="s">
        <v>113</v>
      </c>
      <c r="E92" s="123" t="s">
        <v>245</v>
      </c>
      <c r="F92" s="124" t="s">
        <v>246</v>
      </c>
      <c r="G92" s="125" t="s">
        <v>155</v>
      </c>
      <c r="H92" s="126">
        <v>1</v>
      </c>
      <c r="I92" s="127"/>
      <c r="J92" s="127">
        <f>ROUND(I92*H92,2)</f>
        <v>0</v>
      </c>
      <c r="K92" s="124" t="s">
        <v>1</v>
      </c>
      <c r="L92" s="24"/>
      <c r="M92" s="44" t="s">
        <v>1</v>
      </c>
      <c r="N92" s="128" t="s">
        <v>44</v>
      </c>
      <c r="O92" s="129">
        <v>0</v>
      </c>
      <c r="P92" s="129">
        <f>O92*H92</f>
        <v>0</v>
      </c>
      <c r="Q92" s="129">
        <v>0</v>
      </c>
      <c r="R92" s="129">
        <f>Q92*H92</f>
        <v>0</v>
      </c>
      <c r="S92" s="129">
        <v>0</v>
      </c>
      <c r="T92" s="130">
        <f>S92*H92</f>
        <v>0</v>
      </c>
      <c r="AR92" s="13" t="s">
        <v>154</v>
      </c>
      <c r="AT92" s="13" t="s">
        <v>113</v>
      </c>
      <c r="AU92" s="13" t="s">
        <v>78</v>
      </c>
      <c r="AY92" s="13" t="s">
        <v>144</v>
      </c>
      <c r="BE92" s="131">
        <f>IF(N92="základní",J92,0)</f>
        <v>0</v>
      </c>
      <c r="BF92" s="131">
        <f>IF(N92="snížená",J92,0)</f>
        <v>0</v>
      </c>
      <c r="BG92" s="131">
        <f>IF(N92="zákl. přenesená",J92,0)</f>
        <v>0</v>
      </c>
      <c r="BH92" s="131">
        <f>IF(N92="sníž. přenesená",J92,0)</f>
        <v>0</v>
      </c>
      <c r="BI92" s="131">
        <f>IF(N92="nulová",J92,0)</f>
        <v>0</v>
      </c>
      <c r="BJ92" s="13" t="s">
        <v>19</v>
      </c>
      <c r="BK92" s="131">
        <f>ROUND(I92*H92,2)</f>
        <v>0</v>
      </c>
      <c r="BL92" s="13" t="s">
        <v>154</v>
      </c>
      <c r="BM92" s="13" t="s">
        <v>172</v>
      </c>
    </row>
    <row r="93" spans="2:47" s="1" customFormat="1" ht="29.25">
      <c r="B93" s="24"/>
      <c r="D93" s="132" t="s">
        <v>146</v>
      </c>
      <c r="F93" s="133" t="s">
        <v>246</v>
      </c>
      <c r="L93" s="24"/>
      <c r="M93" s="134"/>
      <c r="N93" s="45"/>
      <c r="O93" s="45"/>
      <c r="P93" s="45"/>
      <c r="Q93" s="45"/>
      <c r="R93" s="45"/>
      <c r="S93" s="45"/>
      <c r="T93" s="46"/>
      <c r="AT93" s="13" t="s">
        <v>146</v>
      </c>
      <c r="AU93" s="13" t="s">
        <v>78</v>
      </c>
    </row>
    <row r="94" spans="2:65" s="1" customFormat="1" ht="20.45" customHeight="1">
      <c r="B94" s="121"/>
      <c r="C94" s="122" t="s">
        <v>173</v>
      </c>
      <c r="D94" s="122" t="s">
        <v>113</v>
      </c>
      <c r="E94" s="123" t="s">
        <v>247</v>
      </c>
      <c r="F94" s="124" t="s">
        <v>248</v>
      </c>
      <c r="G94" s="125" t="s">
        <v>155</v>
      </c>
      <c r="H94" s="126">
        <v>1</v>
      </c>
      <c r="I94" s="127"/>
      <c r="J94" s="127">
        <f>ROUND(I94*H94,2)</f>
        <v>0</v>
      </c>
      <c r="K94" s="124" t="s">
        <v>1</v>
      </c>
      <c r="L94" s="24"/>
      <c r="M94" s="44" t="s">
        <v>1</v>
      </c>
      <c r="N94" s="128" t="s">
        <v>44</v>
      </c>
      <c r="O94" s="129">
        <v>0</v>
      </c>
      <c r="P94" s="129">
        <f>O94*H94</f>
        <v>0</v>
      </c>
      <c r="Q94" s="129">
        <v>0</v>
      </c>
      <c r="R94" s="129">
        <f>Q94*H94</f>
        <v>0</v>
      </c>
      <c r="S94" s="129">
        <v>0</v>
      </c>
      <c r="T94" s="130">
        <f>S94*H94</f>
        <v>0</v>
      </c>
      <c r="AR94" s="13" t="s">
        <v>154</v>
      </c>
      <c r="AT94" s="13" t="s">
        <v>113</v>
      </c>
      <c r="AU94" s="13" t="s">
        <v>78</v>
      </c>
      <c r="AY94" s="13" t="s">
        <v>144</v>
      </c>
      <c r="BE94" s="131">
        <f>IF(N94="základní",J94,0)</f>
        <v>0</v>
      </c>
      <c r="BF94" s="131">
        <f>IF(N94="snížená",J94,0)</f>
        <v>0</v>
      </c>
      <c r="BG94" s="131">
        <f>IF(N94="zákl. přenesená",J94,0)</f>
        <v>0</v>
      </c>
      <c r="BH94" s="131">
        <f>IF(N94="sníž. přenesená",J94,0)</f>
        <v>0</v>
      </c>
      <c r="BI94" s="131">
        <f>IF(N94="nulová",J94,0)</f>
        <v>0</v>
      </c>
      <c r="BJ94" s="13" t="s">
        <v>19</v>
      </c>
      <c r="BK94" s="131">
        <f>ROUND(I94*H94,2)</f>
        <v>0</v>
      </c>
      <c r="BL94" s="13" t="s">
        <v>154</v>
      </c>
      <c r="BM94" s="13" t="s">
        <v>173</v>
      </c>
    </row>
    <row r="95" spans="2:47" s="1" customFormat="1" ht="19.5">
      <c r="B95" s="24"/>
      <c r="D95" s="132" t="s">
        <v>146</v>
      </c>
      <c r="F95" s="133" t="s">
        <v>248</v>
      </c>
      <c r="L95" s="24"/>
      <c r="M95" s="134"/>
      <c r="N95" s="45"/>
      <c r="O95" s="45"/>
      <c r="P95" s="45"/>
      <c r="Q95" s="45"/>
      <c r="R95" s="45"/>
      <c r="S95" s="45"/>
      <c r="T95" s="46"/>
      <c r="AT95" s="13" t="s">
        <v>146</v>
      </c>
      <c r="AU95" s="13" t="s">
        <v>78</v>
      </c>
    </row>
    <row r="96" spans="2:65" s="1" customFormat="1" ht="20.45" customHeight="1">
      <c r="B96" s="121"/>
      <c r="C96" s="122" t="s">
        <v>189</v>
      </c>
      <c r="D96" s="122" t="s">
        <v>113</v>
      </c>
      <c r="E96" s="123" t="s">
        <v>249</v>
      </c>
      <c r="F96" s="124" t="s">
        <v>250</v>
      </c>
      <c r="G96" s="125" t="s">
        <v>155</v>
      </c>
      <c r="H96" s="126">
        <v>1</v>
      </c>
      <c r="I96" s="127"/>
      <c r="J96" s="127">
        <f>ROUND(I96*H96,2)</f>
        <v>0</v>
      </c>
      <c r="K96" s="124" t="s">
        <v>1</v>
      </c>
      <c r="L96" s="24"/>
      <c r="M96" s="44" t="s">
        <v>1</v>
      </c>
      <c r="N96" s="128" t="s">
        <v>44</v>
      </c>
      <c r="O96" s="129">
        <v>0</v>
      </c>
      <c r="P96" s="129">
        <f>O96*H96</f>
        <v>0</v>
      </c>
      <c r="Q96" s="129">
        <v>0</v>
      </c>
      <c r="R96" s="129">
        <f>Q96*H96</f>
        <v>0</v>
      </c>
      <c r="S96" s="129">
        <v>0</v>
      </c>
      <c r="T96" s="130">
        <f>S96*H96</f>
        <v>0</v>
      </c>
      <c r="AR96" s="13" t="s">
        <v>154</v>
      </c>
      <c r="AT96" s="13" t="s">
        <v>113</v>
      </c>
      <c r="AU96" s="13" t="s">
        <v>78</v>
      </c>
      <c r="AY96" s="13" t="s">
        <v>144</v>
      </c>
      <c r="BE96" s="131">
        <f>IF(N96="základní",J96,0)</f>
        <v>0</v>
      </c>
      <c r="BF96" s="131">
        <f>IF(N96="snížená",J96,0)</f>
        <v>0</v>
      </c>
      <c r="BG96" s="131">
        <f>IF(N96="zákl. přenesená",J96,0)</f>
        <v>0</v>
      </c>
      <c r="BH96" s="131">
        <f>IF(N96="sníž. přenesená",J96,0)</f>
        <v>0</v>
      </c>
      <c r="BI96" s="131">
        <f>IF(N96="nulová",J96,0)</f>
        <v>0</v>
      </c>
      <c r="BJ96" s="13" t="s">
        <v>19</v>
      </c>
      <c r="BK96" s="131">
        <f>ROUND(I96*H96,2)</f>
        <v>0</v>
      </c>
      <c r="BL96" s="13" t="s">
        <v>154</v>
      </c>
      <c r="BM96" s="13" t="s">
        <v>189</v>
      </c>
    </row>
    <row r="97" spans="2:47" s="1" customFormat="1" ht="19.5">
      <c r="B97" s="24"/>
      <c r="D97" s="132" t="s">
        <v>146</v>
      </c>
      <c r="F97" s="133" t="s">
        <v>250</v>
      </c>
      <c r="L97" s="24"/>
      <c r="M97" s="134"/>
      <c r="N97" s="45"/>
      <c r="O97" s="45"/>
      <c r="P97" s="45"/>
      <c r="Q97" s="45"/>
      <c r="R97" s="45"/>
      <c r="S97" s="45"/>
      <c r="T97" s="46"/>
      <c r="AT97" s="13" t="s">
        <v>146</v>
      </c>
      <c r="AU97" s="13" t="s">
        <v>78</v>
      </c>
    </row>
    <row r="98" spans="2:65" s="1" customFormat="1" ht="20.45" customHeight="1">
      <c r="B98" s="121"/>
      <c r="C98" s="122" t="s">
        <v>190</v>
      </c>
      <c r="D98" s="122" t="s">
        <v>113</v>
      </c>
      <c r="E98" s="123" t="s">
        <v>251</v>
      </c>
      <c r="F98" s="124" t="s">
        <v>252</v>
      </c>
      <c r="G98" s="125" t="s">
        <v>155</v>
      </c>
      <c r="H98" s="126">
        <v>2</v>
      </c>
      <c r="I98" s="127"/>
      <c r="J98" s="127">
        <f>ROUND(I98*H98,2)</f>
        <v>0</v>
      </c>
      <c r="K98" s="124" t="s">
        <v>1</v>
      </c>
      <c r="L98" s="24"/>
      <c r="M98" s="44" t="s">
        <v>1</v>
      </c>
      <c r="N98" s="128" t="s">
        <v>44</v>
      </c>
      <c r="O98" s="129">
        <v>0</v>
      </c>
      <c r="P98" s="129">
        <f>O98*H98</f>
        <v>0</v>
      </c>
      <c r="Q98" s="129">
        <v>0</v>
      </c>
      <c r="R98" s="129">
        <f>Q98*H98</f>
        <v>0</v>
      </c>
      <c r="S98" s="129">
        <v>0</v>
      </c>
      <c r="T98" s="130">
        <f>S98*H98</f>
        <v>0</v>
      </c>
      <c r="AR98" s="13" t="s">
        <v>154</v>
      </c>
      <c r="AT98" s="13" t="s">
        <v>113</v>
      </c>
      <c r="AU98" s="13" t="s">
        <v>78</v>
      </c>
      <c r="AY98" s="13" t="s">
        <v>144</v>
      </c>
      <c r="BE98" s="131">
        <f>IF(N98="základní",J98,0)</f>
        <v>0</v>
      </c>
      <c r="BF98" s="131">
        <f>IF(N98="snížená",J98,0)</f>
        <v>0</v>
      </c>
      <c r="BG98" s="131">
        <f>IF(N98="zákl. přenesená",J98,0)</f>
        <v>0</v>
      </c>
      <c r="BH98" s="131">
        <f>IF(N98="sníž. přenesená",J98,0)</f>
        <v>0</v>
      </c>
      <c r="BI98" s="131">
        <f>IF(N98="nulová",J98,0)</f>
        <v>0</v>
      </c>
      <c r="BJ98" s="13" t="s">
        <v>19</v>
      </c>
      <c r="BK98" s="131">
        <f>ROUND(I98*H98,2)</f>
        <v>0</v>
      </c>
      <c r="BL98" s="13" t="s">
        <v>154</v>
      </c>
      <c r="BM98" s="13" t="s">
        <v>190</v>
      </c>
    </row>
    <row r="99" spans="2:47" s="1" customFormat="1" ht="19.5">
      <c r="B99" s="24"/>
      <c r="D99" s="132" t="s">
        <v>146</v>
      </c>
      <c r="F99" s="133" t="s">
        <v>252</v>
      </c>
      <c r="L99" s="24"/>
      <c r="M99" s="134"/>
      <c r="N99" s="45"/>
      <c r="O99" s="45"/>
      <c r="P99" s="45"/>
      <c r="Q99" s="45"/>
      <c r="R99" s="45"/>
      <c r="S99" s="45"/>
      <c r="T99" s="46"/>
      <c r="AT99" s="13" t="s">
        <v>146</v>
      </c>
      <c r="AU99" s="13" t="s">
        <v>78</v>
      </c>
    </row>
    <row r="100" spans="2:65" s="1" customFormat="1" ht="30.6" customHeight="1">
      <c r="B100" s="121"/>
      <c r="C100" s="122" t="s">
        <v>191</v>
      </c>
      <c r="D100" s="122" t="s">
        <v>113</v>
      </c>
      <c r="E100" s="123" t="s">
        <v>253</v>
      </c>
      <c r="F100" s="124" t="s">
        <v>254</v>
      </c>
      <c r="G100" s="125" t="s">
        <v>155</v>
      </c>
      <c r="H100" s="126">
        <v>1</v>
      </c>
      <c r="I100" s="127"/>
      <c r="J100" s="127">
        <f>ROUND(I100*H100,2)</f>
        <v>0</v>
      </c>
      <c r="K100" s="124" t="s">
        <v>1</v>
      </c>
      <c r="L100" s="24"/>
      <c r="M100" s="44" t="s">
        <v>1</v>
      </c>
      <c r="N100" s="128" t="s">
        <v>44</v>
      </c>
      <c r="O100" s="129">
        <v>0</v>
      </c>
      <c r="P100" s="129">
        <f>O100*H100</f>
        <v>0</v>
      </c>
      <c r="Q100" s="129">
        <v>0</v>
      </c>
      <c r="R100" s="129">
        <f>Q100*H100</f>
        <v>0</v>
      </c>
      <c r="S100" s="129">
        <v>0</v>
      </c>
      <c r="T100" s="130">
        <f>S100*H100</f>
        <v>0</v>
      </c>
      <c r="AR100" s="13" t="s">
        <v>154</v>
      </c>
      <c r="AT100" s="13" t="s">
        <v>113</v>
      </c>
      <c r="AU100" s="13" t="s">
        <v>78</v>
      </c>
      <c r="AY100" s="13" t="s">
        <v>144</v>
      </c>
      <c r="BE100" s="131">
        <f>IF(N100="základní",J100,0)</f>
        <v>0</v>
      </c>
      <c r="BF100" s="131">
        <f>IF(N100="snížená",J100,0)</f>
        <v>0</v>
      </c>
      <c r="BG100" s="131">
        <f>IF(N100="zákl. přenesená",J100,0)</f>
        <v>0</v>
      </c>
      <c r="BH100" s="131">
        <f>IF(N100="sníž. přenesená",J100,0)</f>
        <v>0</v>
      </c>
      <c r="BI100" s="131">
        <f>IF(N100="nulová",J100,0)</f>
        <v>0</v>
      </c>
      <c r="BJ100" s="13" t="s">
        <v>19</v>
      </c>
      <c r="BK100" s="131">
        <f>ROUND(I100*H100,2)</f>
        <v>0</v>
      </c>
      <c r="BL100" s="13" t="s">
        <v>154</v>
      </c>
      <c r="BM100" s="13" t="s">
        <v>191</v>
      </c>
    </row>
    <row r="101" spans="2:47" s="1" customFormat="1" ht="19.5">
      <c r="B101" s="24"/>
      <c r="D101" s="132" t="s">
        <v>146</v>
      </c>
      <c r="F101" s="133" t="s">
        <v>254</v>
      </c>
      <c r="L101" s="24"/>
      <c r="M101" s="135"/>
      <c r="N101" s="136"/>
      <c r="O101" s="136"/>
      <c r="P101" s="136"/>
      <c r="Q101" s="136"/>
      <c r="R101" s="136"/>
      <c r="S101" s="136"/>
      <c r="T101" s="137"/>
      <c r="AT101" s="13" t="s">
        <v>146</v>
      </c>
      <c r="AU101" s="13" t="s">
        <v>78</v>
      </c>
    </row>
    <row r="102" spans="2:12" s="1" customFormat="1" ht="6.95" customHeight="1">
      <c r="B102" s="34"/>
      <c r="C102" s="35"/>
      <c r="D102" s="35"/>
      <c r="E102" s="35"/>
      <c r="F102" s="35"/>
      <c r="G102" s="35"/>
      <c r="H102" s="35"/>
      <c r="I102" s="35"/>
      <c r="J102" s="35"/>
      <c r="K102" s="35"/>
      <c r="L102" s="24"/>
    </row>
  </sheetData>
  <autoFilter ref="C86:K101"/>
  <mergeCells count="12">
    <mergeCell ref="E79:H79"/>
    <mergeCell ref="L2:V2"/>
    <mergeCell ref="E50:H50"/>
    <mergeCell ref="E52:H52"/>
    <mergeCell ref="E54:H54"/>
    <mergeCell ref="E75:H75"/>
    <mergeCell ref="E77:H77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13"/>
  <sheetViews>
    <sheetView showGridLines="0" workbookViewId="0" topLeftCell="A100">
      <selection activeCell="J127" sqref="J127"/>
    </sheetView>
  </sheetViews>
  <sheetFormatPr defaultColWidth="9.140625" defaultRowHeight="12"/>
  <cols>
    <col min="1" max="1" width="7.140625" style="0" customWidth="1"/>
    <col min="2" max="2" width="1.421875" style="0" customWidth="1"/>
    <col min="3" max="3" width="3.421875" style="0" customWidth="1"/>
    <col min="4" max="4" width="3.7109375" style="0" customWidth="1"/>
    <col min="5" max="5" width="14.7109375" style="0" customWidth="1"/>
    <col min="6" max="6" width="86.421875" style="0" customWidth="1"/>
    <col min="7" max="7" width="7.421875" style="0" customWidth="1"/>
    <col min="8" max="8" width="9.421875" style="0" customWidth="1"/>
    <col min="9" max="9" width="12.140625" style="0" customWidth="1"/>
    <col min="10" max="10" width="20.140625" style="0" customWidth="1"/>
    <col min="11" max="11" width="13.28125" style="0" hidden="1" customWidth="1"/>
    <col min="12" max="12" width="8.00390625" style="0" customWidth="1"/>
    <col min="13" max="13" width="9.28125" style="0" hidden="1" customWidth="1"/>
    <col min="14" max="14" width="9.140625" style="0" hidden="1" customWidth="1"/>
    <col min="15" max="20" width="12.140625" style="0" hidden="1" customWidth="1"/>
    <col min="21" max="21" width="14.00390625" style="0" hidden="1" customWidth="1"/>
    <col min="22" max="22" width="10.421875" style="0" customWidth="1"/>
    <col min="23" max="23" width="14.00390625" style="0" customWidth="1"/>
    <col min="24" max="24" width="10.421875" style="0" customWidth="1"/>
    <col min="25" max="25" width="12.8515625" style="0" customWidth="1"/>
    <col min="26" max="26" width="9.421875" style="0" customWidth="1"/>
    <col min="27" max="27" width="12.8515625" style="0" customWidth="1"/>
    <col min="28" max="28" width="14.00390625" style="0" customWidth="1"/>
    <col min="29" max="29" width="9.421875" style="0" customWidth="1"/>
    <col min="30" max="30" width="12.8515625" style="0" customWidth="1"/>
    <col min="31" max="31" width="14.00390625" style="0" customWidth="1"/>
    <col min="44" max="65" width="9.140625" style="0" hidden="1" customWidth="1"/>
  </cols>
  <sheetData>
    <row r="1" ht="12">
      <c r="A1" s="85"/>
    </row>
    <row r="2" spans="12:46" ht="36.95" customHeight="1">
      <c r="L2" s="153" t="s">
        <v>5</v>
      </c>
      <c r="M2" s="151"/>
      <c r="N2" s="151"/>
      <c r="O2" s="151"/>
      <c r="P2" s="151"/>
      <c r="Q2" s="151"/>
      <c r="R2" s="151"/>
      <c r="S2" s="151"/>
      <c r="T2" s="151"/>
      <c r="U2" s="151"/>
      <c r="V2" s="151"/>
      <c r="AT2" s="13" t="s">
        <v>102</v>
      </c>
    </row>
    <row r="3" spans="2:4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78</v>
      </c>
    </row>
    <row r="4" spans="2:46" ht="24.95" customHeight="1">
      <c r="B4" s="16"/>
      <c r="D4" s="17" t="s">
        <v>123</v>
      </c>
      <c r="L4" s="16"/>
      <c r="M4" s="18" t="s">
        <v>10</v>
      </c>
      <c r="AT4" s="13" t="s">
        <v>3</v>
      </c>
    </row>
    <row r="5" spans="2:12" ht="6.95" customHeight="1">
      <c r="B5" s="16"/>
      <c r="L5" s="16"/>
    </row>
    <row r="6" spans="2:12" ht="12" customHeight="1">
      <c r="B6" s="16"/>
      <c r="D6" s="21" t="s">
        <v>14</v>
      </c>
      <c r="L6" s="16"/>
    </row>
    <row r="7" spans="2:12" ht="14.45" customHeight="1">
      <c r="B7" s="16"/>
      <c r="E7" s="186" t="str">
        <f>'Rekapitulace stavby'!K6</f>
        <v>Stavební úpravy Jízdárny - 1PP, Tachov - Světce</v>
      </c>
      <c r="F7" s="187"/>
      <c r="G7" s="187"/>
      <c r="H7" s="187"/>
      <c r="L7" s="16"/>
    </row>
    <row r="8" spans="2:12" ht="12" customHeight="1">
      <c r="B8" s="16"/>
      <c r="D8" s="21" t="s">
        <v>124</v>
      </c>
      <c r="L8" s="16"/>
    </row>
    <row r="9" spans="2:12" s="1" customFormat="1" ht="14.45" customHeight="1">
      <c r="B9" s="24"/>
      <c r="E9" s="186" t="s">
        <v>242</v>
      </c>
      <c r="F9" s="167"/>
      <c r="G9" s="167"/>
      <c r="H9" s="167"/>
      <c r="L9" s="24"/>
    </row>
    <row r="10" spans="2:12" s="1" customFormat="1" ht="12" customHeight="1">
      <c r="B10" s="24"/>
      <c r="D10" s="21" t="s">
        <v>201</v>
      </c>
      <c r="L10" s="24"/>
    </row>
    <row r="11" spans="2:12" s="1" customFormat="1" ht="36.95" customHeight="1">
      <c r="B11" s="24"/>
      <c r="E11" s="168" t="s">
        <v>255</v>
      </c>
      <c r="F11" s="167"/>
      <c r="G11" s="167"/>
      <c r="H11" s="167"/>
      <c r="L11" s="24"/>
    </row>
    <row r="12" spans="2:12" s="1" customFormat="1" ht="12">
      <c r="B12" s="24"/>
      <c r="L12" s="24"/>
    </row>
    <row r="13" spans="2:12" s="1" customFormat="1" ht="12" customHeight="1">
      <c r="B13" s="24"/>
      <c r="D13" s="21" t="s">
        <v>17</v>
      </c>
      <c r="F13" s="13" t="s">
        <v>1</v>
      </c>
      <c r="I13" s="21" t="s">
        <v>18</v>
      </c>
      <c r="J13" s="13" t="s">
        <v>1</v>
      </c>
      <c r="L13" s="24"/>
    </row>
    <row r="14" spans="2:12" s="1" customFormat="1" ht="12" customHeight="1">
      <c r="B14" s="24"/>
      <c r="D14" s="21" t="s">
        <v>20</v>
      </c>
      <c r="F14" s="13" t="s">
        <v>31</v>
      </c>
      <c r="I14" s="21" t="s">
        <v>22</v>
      </c>
      <c r="J14" s="41" t="str">
        <f>'Rekapitulace stavby'!AN8</f>
        <v>6. 7. 2018</v>
      </c>
      <c r="L14" s="24"/>
    </row>
    <row r="15" spans="2:12" s="1" customFormat="1" ht="10.9" customHeight="1">
      <c r="B15" s="24"/>
      <c r="L15" s="24"/>
    </row>
    <row r="16" spans="2:12" s="1" customFormat="1" ht="12" customHeight="1">
      <c r="B16" s="24"/>
      <c r="D16" s="21" t="s">
        <v>26</v>
      </c>
      <c r="I16" s="21" t="s">
        <v>27</v>
      </c>
      <c r="J16" s="13" t="str">
        <f>IF('Rekapitulace stavby'!AN10="","",'Rekapitulace stavby'!AN10)</f>
        <v/>
      </c>
      <c r="L16" s="24"/>
    </row>
    <row r="17" spans="2:12" s="1" customFormat="1" ht="18" customHeight="1">
      <c r="B17" s="24"/>
      <c r="E17" s="13" t="str">
        <f>IF('Rekapitulace stavby'!E11="","",'Rekapitulace stavby'!E11)</f>
        <v>Město Tachov</v>
      </c>
      <c r="I17" s="21" t="s">
        <v>29</v>
      </c>
      <c r="J17" s="13" t="str">
        <f>IF('Rekapitulace stavby'!AN11="","",'Rekapitulace stavby'!AN11)</f>
        <v/>
      </c>
      <c r="L17" s="24"/>
    </row>
    <row r="18" spans="2:12" s="1" customFormat="1" ht="6.95" customHeight="1">
      <c r="B18" s="24"/>
      <c r="L18" s="24"/>
    </row>
    <row r="19" spans="2:12" s="1" customFormat="1" ht="12" customHeight="1">
      <c r="B19" s="24"/>
      <c r="D19" s="21" t="s">
        <v>30</v>
      </c>
      <c r="I19" s="21" t="s">
        <v>27</v>
      </c>
      <c r="J19" s="13" t="str">
        <f>'Rekapitulace stavby'!AN13</f>
        <v/>
      </c>
      <c r="L19" s="24"/>
    </row>
    <row r="20" spans="2:12" s="1" customFormat="1" ht="18" customHeight="1">
      <c r="B20" s="24"/>
      <c r="E20" s="150" t="str">
        <f>'Rekapitulace stavby'!E14</f>
        <v xml:space="preserve"> </v>
      </c>
      <c r="F20" s="150"/>
      <c r="G20" s="150"/>
      <c r="H20" s="150"/>
      <c r="I20" s="21" t="s">
        <v>29</v>
      </c>
      <c r="J20" s="13" t="str">
        <f>'Rekapitulace stavby'!AN14</f>
        <v/>
      </c>
      <c r="L20" s="24"/>
    </row>
    <row r="21" spans="2:12" s="1" customFormat="1" ht="6.95" customHeight="1">
      <c r="B21" s="24"/>
      <c r="L21" s="24"/>
    </row>
    <row r="22" spans="2:12" s="1" customFormat="1" ht="12" customHeight="1">
      <c r="B22" s="24"/>
      <c r="D22" s="21" t="s">
        <v>32</v>
      </c>
      <c r="I22" s="21" t="s">
        <v>27</v>
      </c>
      <c r="J22" s="13" t="str">
        <f>IF('Rekapitulace stavby'!AN16="","",'Rekapitulace stavby'!AN16)</f>
        <v/>
      </c>
      <c r="L22" s="24"/>
    </row>
    <row r="23" spans="2:12" s="1" customFormat="1" ht="18" customHeight="1">
      <c r="B23" s="24"/>
      <c r="E23" s="13" t="str">
        <f>IF('Rekapitulace stavby'!E17="","",'Rekapitulace stavby'!E17)</f>
        <v>Ateliér Soukup Opl Švehla s.r.o.</v>
      </c>
      <c r="I23" s="21" t="s">
        <v>29</v>
      </c>
      <c r="J23" s="13" t="str">
        <f>IF('Rekapitulace stavby'!AN17="","",'Rekapitulace stavby'!AN17)</f>
        <v/>
      </c>
      <c r="L23" s="24"/>
    </row>
    <row r="24" spans="2:12" s="1" customFormat="1" ht="6.95" customHeight="1">
      <c r="B24" s="24"/>
      <c r="L24" s="24"/>
    </row>
    <row r="25" spans="2:12" s="1" customFormat="1" ht="12" customHeight="1">
      <c r="B25" s="24"/>
      <c r="D25" s="21" t="s">
        <v>35</v>
      </c>
      <c r="I25" s="21" t="s">
        <v>27</v>
      </c>
      <c r="J25" s="13" t="str">
        <f>IF('Rekapitulace stavby'!AN19="","",'Rekapitulace stavby'!AN19)</f>
        <v/>
      </c>
      <c r="L25" s="24"/>
    </row>
    <row r="26" spans="2:12" s="1" customFormat="1" ht="18" customHeight="1">
      <c r="B26" s="24"/>
      <c r="E26" s="13" t="str">
        <f>IF('Rekapitulace stavby'!E20="","",'Rekapitulace stavby'!E20)</f>
        <v>Tomáš Chlumecký</v>
      </c>
      <c r="I26" s="21" t="s">
        <v>29</v>
      </c>
      <c r="J26" s="13" t="str">
        <f>IF('Rekapitulace stavby'!AN20="","",'Rekapitulace stavby'!AN20)</f>
        <v/>
      </c>
      <c r="L26" s="24"/>
    </row>
    <row r="27" spans="2:12" s="1" customFormat="1" ht="6.95" customHeight="1">
      <c r="B27" s="24"/>
      <c r="L27" s="24"/>
    </row>
    <row r="28" spans="2:12" s="1" customFormat="1" ht="12" customHeight="1">
      <c r="B28" s="24"/>
      <c r="D28" s="21" t="s">
        <v>37</v>
      </c>
      <c r="L28" s="24"/>
    </row>
    <row r="29" spans="2:12" s="7" customFormat="1" ht="14.45" customHeight="1">
      <c r="B29" s="86"/>
      <c r="E29" s="154" t="s">
        <v>1</v>
      </c>
      <c r="F29" s="154"/>
      <c r="G29" s="154"/>
      <c r="H29" s="154"/>
      <c r="L29" s="86"/>
    </row>
    <row r="30" spans="2:12" s="1" customFormat="1" ht="6.95" customHeight="1">
      <c r="B30" s="24"/>
      <c r="L30" s="24"/>
    </row>
    <row r="31" spans="2:12" s="1" customFormat="1" ht="6.95" customHeight="1">
      <c r="B31" s="24"/>
      <c r="D31" s="42"/>
      <c r="E31" s="42"/>
      <c r="F31" s="42"/>
      <c r="G31" s="42"/>
      <c r="H31" s="42"/>
      <c r="I31" s="42"/>
      <c r="J31" s="42"/>
      <c r="K31" s="42"/>
      <c r="L31" s="24"/>
    </row>
    <row r="32" spans="2:12" s="1" customFormat="1" ht="25.35" customHeight="1">
      <c r="B32" s="24"/>
      <c r="D32" s="87" t="s">
        <v>39</v>
      </c>
      <c r="J32" s="56">
        <f>ROUND(J87,2)</f>
        <v>0</v>
      </c>
      <c r="L32" s="24"/>
    </row>
    <row r="33" spans="2:12" s="1" customFormat="1" ht="6.95" customHeight="1">
      <c r="B33" s="24"/>
      <c r="D33" s="42"/>
      <c r="E33" s="42"/>
      <c r="F33" s="42"/>
      <c r="G33" s="42"/>
      <c r="H33" s="42"/>
      <c r="I33" s="42"/>
      <c r="J33" s="42"/>
      <c r="K33" s="42"/>
      <c r="L33" s="24"/>
    </row>
    <row r="34" spans="2:12" s="1" customFormat="1" ht="14.45" customHeight="1">
      <c r="B34" s="24"/>
      <c r="F34" s="27" t="s">
        <v>41</v>
      </c>
      <c r="I34" s="27" t="s">
        <v>40</v>
      </c>
      <c r="J34" s="27" t="s">
        <v>42</v>
      </c>
      <c r="L34" s="24"/>
    </row>
    <row r="35" spans="2:12" s="1" customFormat="1" ht="14.45" customHeight="1">
      <c r="B35" s="24"/>
      <c r="D35" s="21" t="s">
        <v>43</v>
      </c>
      <c r="E35" s="21" t="s">
        <v>44</v>
      </c>
      <c r="F35" s="88">
        <f>ROUND((SUM(BE87:BE112)),2)</f>
        <v>0</v>
      </c>
      <c r="I35" s="29">
        <v>0.21</v>
      </c>
      <c r="J35" s="88">
        <f>ROUND(((SUM(BE87:BE112))*I35),2)</f>
        <v>0</v>
      </c>
      <c r="L35" s="24"/>
    </row>
    <row r="36" spans="2:12" s="1" customFormat="1" ht="14.45" customHeight="1">
      <c r="B36" s="24"/>
      <c r="E36" s="21" t="s">
        <v>45</v>
      </c>
      <c r="F36" s="88">
        <f>ROUND((SUM(BF87:BF112)),2)</f>
        <v>0</v>
      </c>
      <c r="I36" s="29">
        <v>0.15</v>
      </c>
      <c r="J36" s="88">
        <f>ROUND(((SUM(BF87:BF112))*I36),2)</f>
        <v>0</v>
      </c>
      <c r="L36" s="24"/>
    </row>
    <row r="37" spans="2:12" s="1" customFormat="1" ht="14.45" customHeight="1" hidden="1">
      <c r="B37" s="24"/>
      <c r="E37" s="21" t="s">
        <v>46</v>
      </c>
      <c r="F37" s="88">
        <f>ROUND((SUM(BG87:BG112)),2)</f>
        <v>0</v>
      </c>
      <c r="I37" s="29">
        <v>0.21</v>
      </c>
      <c r="J37" s="88">
        <f>0</f>
        <v>0</v>
      </c>
      <c r="L37" s="24"/>
    </row>
    <row r="38" spans="2:12" s="1" customFormat="1" ht="14.45" customHeight="1" hidden="1">
      <c r="B38" s="24"/>
      <c r="E38" s="21" t="s">
        <v>47</v>
      </c>
      <c r="F38" s="88">
        <f>ROUND((SUM(BH87:BH112)),2)</f>
        <v>0</v>
      </c>
      <c r="I38" s="29">
        <v>0.15</v>
      </c>
      <c r="J38" s="88">
        <f>0</f>
        <v>0</v>
      </c>
      <c r="L38" s="24"/>
    </row>
    <row r="39" spans="2:12" s="1" customFormat="1" ht="14.45" customHeight="1" hidden="1">
      <c r="B39" s="24"/>
      <c r="E39" s="21" t="s">
        <v>48</v>
      </c>
      <c r="F39" s="88">
        <f>ROUND((SUM(BI87:BI112)),2)</f>
        <v>0</v>
      </c>
      <c r="I39" s="29">
        <v>0</v>
      </c>
      <c r="J39" s="88">
        <f>0</f>
        <v>0</v>
      </c>
      <c r="L39" s="24"/>
    </row>
    <row r="40" spans="2:12" s="1" customFormat="1" ht="6.95" customHeight="1">
      <c r="B40" s="24"/>
      <c r="L40" s="24"/>
    </row>
    <row r="41" spans="2:12" s="1" customFormat="1" ht="25.35" customHeight="1">
      <c r="B41" s="24"/>
      <c r="C41" s="89"/>
      <c r="D41" s="90" t="s">
        <v>49</v>
      </c>
      <c r="E41" s="47"/>
      <c r="F41" s="47"/>
      <c r="G41" s="91" t="s">
        <v>50</v>
      </c>
      <c r="H41" s="92" t="s">
        <v>51</v>
      </c>
      <c r="I41" s="47"/>
      <c r="J41" s="93">
        <f>SUM(J32:J39)</f>
        <v>0</v>
      </c>
      <c r="K41" s="94"/>
      <c r="L41" s="24"/>
    </row>
    <row r="42" spans="2:12" s="1" customFormat="1" ht="14.45" customHeight="1">
      <c r="B42" s="34"/>
      <c r="C42" s="35"/>
      <c r="D42" s="35"/>
      <c r="E42" s="35"/>
      <c r="F42" s="35"/>
      <c r="G42" s="35"/>
      <c r="H42" s="35"/>
      <c r="I42" s="35"/>
      <c r="J42" s="35"/>
      <c r="K42" s="35"/>
      <c r="L42" s="24"/>
    </row>
    <row r="46" spans="2:12" s="1" customFormat="1" ht="6.95" customHeight="1"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24"/>
    </row>
    <row r="47" spans="2:12" s="1" customFormat="1" ht="24.95" customHeight="1">
      <c r="B47" s="24"/>
      <c r="C47" s="17" t="s">
        <v>125</v>
      </c>
      <c r="L47" s="24"/>
    </row>
    <row r="48" spans="2:12" s="1" customFormat="1" ht="6.95" customHeight="1">
      <c r="B48" s="24"/>
      <c r="L48" s="24"/>
    </row>
    <row r="49" spans="2:12" s="1" customFormat="1" ht="12" customHeight="1">
      <c r="B49" s="24"/>
      <c r="C49" s="21" t="s">
        <v>14</v>
      </c>
      <c r="L49" s="24"/>
    </row>
    <row r="50" spans="2:12" s="1" customFormat="1" ht="14.45" customHeight="1">
      <c r="B50" s="24"/>
      <c r="E50" s="186" t="str">
        <f>E7</f>
        <v>Stavební úpravy Jízdárny - 1PP, Tachov - Světce</v>
      </c>
      <c r="F50" s="187"/>
      <c r="G50" s="187"/>
      <c r="H50" s="187"/>
      <c r="L50" s="24"/>
    </row>
    <row r="51" spans="2:12" ht="12" customHeight="1">
      <c r="B51" s="16"/>
      <c r="C51" s="21" t="s">
        <v>124</v>
      </c>
      <c r="L51" s="16"/>
    </row>
    <row r="52" spans="2:12" s="1" customFormat="1" ht="14.45" customHeight="1">
      <c r="B52" s="24"/>
      <c r="E52" s="186" t="s">
        <v>242</v>
      </c>
      <c r="F52" s="167"/>
      <c r="G52" s="167"/>
      <c r="H52" s="167"/>
      <c r="L52" s="24"/>
    </row>
    <row r="53" spans="2:12" s="1" customFormat="1" ht="12" customHeight="1">
      <c r="B53" s="24"/>
      <c r="C53" s="21" t="s">
        <v>201</v>
      </c>
      <c r="L53" s="24"/>
    </row>
    <row r="54" spans="2:12" s="1" customFormat="1" ht="14.45" customHeight="1">
      <c r="B54" s="24"/>
      <c r="E54" s="168" t="str">
        <f>E11</f>
        <v>D1 - Prvky z depozitáře- úpravy prvků</v>
      </c>
      <c r="F54" s="167"/>
      <c r="G54" s="167"/>
      <c r="H54" s="167"/>
      <c r="L54" s="24"/>
    </row>
    <row r="55" spans="2:12" s="1" customFormat="1" ht="6.95" customHeight="1">
      <c r="B55" s="24"/>
      <c r="L55" s="24"/>
    </row>
    <row r="56" spans="2:12" s="1" customFormat="1" ht="12" customHeight="1">
      <c r="B56" s="24"/>
      <c r="C56" s="21" t="s">
        <v>20</v>
      </c>
      <c r="F56" s="13" t="str">
        <f>F14</f>
        <v xml:space="preserve"> </v>
      </c>
      <c r="I56" s="21" t="s">
        <v>22</v>
      </c>
      <c r="J56" s="41" t="str">
        <f>IF(J14="","",J14)</f>
        <v>6. 7. 2018</v>
      </c>
      <c r="L56" s="24"/>
    </row>
    <row r="57" spans="2:12" s="1" customFormat="1" ht="6.95" customHeight="1">
      <c r="B57" s="24"/>
      <c r="L57" s="24"/>
    </row>
    <row r="58" spans="2:12" s="1" customFormat="1" ht="22.9" customHeight="1">
      <c r="B58" s="24"/>
      <c r="C58" s="21" t="s">
        <v>26</v>
      </c>
      <c r="F58" s="13" t="str">
        <f>E17</f>
        <v>Město Tachov</v>
      </c>
      <c r="I58" s="21" t="s">
        <v>32</v>
      </c>
      <c r="J58" s="22" t="str">
        <f>E23</f>
        <v>Ateliér Soukup Opl Švehla s.r.o.</v>
      </c>
      <c r="L58" s="24"/>
    </row>
    <row r="59" spans="2:12" s="1" customFormat="1" ht="12.6" customHeight="1">
      <c r="B59" s="24"/>
      <c r="C59" s="21" t="s">
        <v>30</v>
      </c>
      <c r="F59" s="13" t="str">
        <f>IF(E20="","",E20)</f>
        <v xml:space="preserve"> </v>
      </c>
      <c r="I59" s="21" t="s">
        <v>35</v>
      </c>
      <c r="J59" s="22" t="str">
        <f>E26</f>
        <v>Tomáš Chlumecký</v>
      </c>
      <c r="L59" s="24"/>
    </row>
    <row r="60" spans="2:12" s="1" customFormat="1" ht="10.35" customHeight="1">
      <c r="B60" s="24"/>
      <c r="L60" s="24"/>
    </row>
    <row r="61" spans="2:12" s="1" customFormat="1" ht="29.25" customHeight="1">
      <c r="B61" s="24"/>
      <c r="C61" s="95" t="s">
        <v>126</v>
      </c>
      <c r="D61" s="89"/>
      <c r="E61" s="89"/>
      <c r="F61" s="89"/>
      <c r="G61" s="89"/>
      <c r="H61" s="89"/>
      <c r="I61" s="89"/>
      <c r="J61" s="96" t="s">
        <v>127</v>
      </c>
      <c r="K61" s="89"/>
      <c r="L61" s="24"/>
    </row>
    <row r="62" spans="2:12" s="1" customFormat="1" ht="10.35" customHeight="1">
      <c r="B62" s="24"/>
      <c r="L62" s="24"/>
    </row>
    <row r="63" spans="2:47" s="1" customFormat="1" ht="22.9" customHeight="1">
      <c r="B63" s="24"/>
      <c r="C63" s="97" t="s">
        <v>128</v>
      </c>
      <c r="J63" s="56">
        <f>J87</f>
        <v>0</v>
      </c>
      <c r="L63" s="24"/>
      <c r="AU63" s="13" t="s">
        <v>129</v>
      </c>
    </row>
    <row r="64" spans="2:12" s="8" customFormat="1" ht="24.95" customHeight="1">
      <c r="B64" s="98"/>
      <c r="D64" s="99" t="s">
        <v>149</v>
      </c>
      <c r="E64" s="100"/>
      <c r="F64" s="100"/>
      <c r="G64" s="100"/>
      <c r="H64" s="100"/>
      <c r="I64" s="100"/>
      <c r="J64" s="101">
        <f>J88</f>
        <v>0</v>
      </c>
      <c r="L64" s="98"/>
    </row>
    <row r="65" spans="2:12" s="11" customFormat="1" ht="19.9" customHeight="1">
      <c r="B65" s="138"/>
      <c r="D65" s="139" t="s">
        <v>150</v>
      </c>
      <c r="E65" s="140"/>
      <c r="F65" s="140"/>
      <c r="G65" s="140"/>
      <c r="H65" s="140"/>
      <c r="I65" s="140"/>
      <c r="J65" s="141">
        <f>J89</f>
        <v>0</v>
      </c>
      <c r="L65" s="138"/>
    </row>
    <row r="66" spans="2:12" s="1" customFormat="1" ht="21.75" customHeight="1">
      <c r="B66" s="24"/>
      <c r="L66" s="24"/>
    </row>
    <row r="67" spans="2:12" s="1" customFormat="1" ht="6.95" customHeight="1">
      <c r="B67" s="34"/>
      <c r="C67" s="35"/>
      <c r="D67" s="35"/>
      <c r="E67" s="35"/>
      <c r="F67" s="35"/>
      <c r="G67" s="35"/>
      <c r="H67" s="35"/>
      <c r="I67" s="35"/>
      <c r="J67" s="35"/>
      <c r="K67" s="35"/>
      <c r="L67" s="24"/>
    </row>
    <row r="71" spans="2:12" s="1" customFormat="1" ht="6.95" customHeight="1">
      <c r="B71" s="36"/>
      <c r="C71" s="37"/>
      <c r="D71" s="37"/>
      <c r="E71" s="37"/>
      <c r="F71" s="37"/>
      <c r="G71" s="37"/>
      <c r="H71" s="37"/>
      <c r="I71" s="37"/>
      <c r="J71" s="37"/>
      <c r="K71" s="37"/>
      <c r="L71" s="24"/>
    </row>
    <row r="72" spans="2:12" s="1" customFormat="1" ht="24.95" customHeight="1">
      <c r="B72" s="24"/>
      <c r="C72" s="17" t="s">
        <v>130</v>
      </c>
      <c r="L72" s="24"/>
    </row>
    <row r="73" spans="2:12" s="1" customFormat="1" ht="6.95" customHeight="1">
      <c r="B73" s="24"/>
      <c r="L73" s="24"/>
    </row>
    <row r="74" spans="2:12" s="1" customFormat="1" ht="12" customHeight="1">
      <c r="B74" s="24"/>
      <c r="C74" s="21" t="s">
        <v>14</v>
      </c>
      <c r="L74" s="24"/>
    </row>
    <row r="75" spans="2:12" s="1" customFormat="1" ht="14.45" customHeight="1">
      <c r="B75" s="24"/>
      <c r="E75" s="186" t="str">
        <f>E7</f>
        <v>Stavební úpravy Jízdárny - 1PP, Tachov - Světce</v>
      </c>
      <c r="F75" s="187"/>
      <c r="G75" s="187"/>
      <c r="H75" s="187"/>
      <c r="L75" s="24"/>
    </row>
    <row r="76" spans="2:12" ht="12" customHeight="1">
      <c r="B76" s="16"/>
      <c r="C76" s="21" t="s">
        <v>124</v>
      </c>
      <c r="L76" s="16"/>
    </row>
    <row r="77" spans="2:12" s="1" customFormat="1" ht="14.45" customHeight="1">
      <c r="B77" s="24"/>
      <c r="E77" s="186" t="s">
        <v>242</v>
      </c>
      <c r="F77" s="167"/>
      <c r="G77" s="167"/>
      <c r="H77" s="167"/>
      <c r="L77" s="24"/>
    </row>
    <row r="78" spans="2:12" s="1" customFormat="1" ht="12" customHeight="1">
      <c r="B78" s="24"/>
      <c r="C78" s="21" t="s">
        <v>201</v>
      </c>
      <c r="L78" s="24"/>
    </row>
    <row r="79" spans="2:12" s="1" customFormat="1" ht="14.45" customHeight="1">
      <c r="B79" s="24"/>
      <c r="E79" s="168" t="str">
        <f>E11</f>
        <v>D1 - Prvky z depozitáře- úpravy prvků</v>
      </c>
      <c r="F79" s="167"/>
      <c r="G79" s="167"/>
      <c r="H79" s="167"/>
      <c r="L79" s="24"/>
    </row>
    <row r="80" spans="2:12" s="1" customFormat="1" ht="6.95" customHeight="1">
      <c r="B80" s="24"/>
      <c r="L80" s="24"/>
    </row>
    <row r="81" spans="2:12" s="1" customFormat="1" ht="12" customHeight="1">
      <c r="B81" s="24"/>
      <c r="C81" s="21" t="s">
        <v>20</v>
      </c>
      <c r="F81" s="13" t="str">
        <f>F14</f>
        <v xml:space="preserve"> </v>
      </c>
      <c r="I81" s="21" t="s">
        <v>22</v>
      </c>
      <c r="J81" s="41" t="str">
        <f>IF(J14="","",J14)</f>
        <v>6. 7. 2018</v>
      </c>
      <c r="L81" s="24"/>
    </row>
    <row r="82" spans="2:12" s="1" customFormat="1" ht="6.95" customHeight="1">
      <c r="B82" s="24"/>
      <c r="L82" s="24"/>
    </row>
    <row r="83" spans="2:12" s="1" customFormat="1" ht="22.9" customHeight="1">
      <c r="B83" s="24"/>
      <c r="C83" s="21" t="s">
        <v>26</v>
      </c>
      <c r="F83" s="13" t="str">
        <f>E17</f>
        <v>Město Tachov</v>
      </c>
      <c r="I83" s="21" t="s">
        <v>32</v>
      </c>
      <c r="J83" s="22" t="str">
        <f>E23</f>
        <v>Ateliér Soukup Opl Švehla s.r.o.</v>
      </c>
      <c r="L83" s="24"/>
    </row>
    <row r="84" spans="2:12" s="1" customFormat="1" ht="12.6" customHeight="1">
      <c r="B84" s="24"/>
      <c r="C84" s="21" t="s">
        <v>30</v>
      </c>
      <c r="F84" s="13" t="str">
        <f>IF(E20="","",E20)</f>
        <v xml:space="preserve"> </v>
      </c>
      <c r="I84" s="21" t="s">
        <v>35</v>
      </c>
      <c r="J84" s="22" t="str">
        <f>E26</f>
        <v>Tomáš Chlumecký</v>
      </c>
      <c r="L84" s="24"/>
    </row>
    <row r="85" spans="2:12" s="1" customFormat="1" ht="10.35" customHeight="1">
      <c r="B85" s="24"/>
      <c r="L85" s="24"/>
    </row>
    <row r="86" spans="2:20" s="9" customFormat="1" ht="29.25" customHeight="1">
      <c r="B86" s="102"/>
      <c r="C86" s="103" t="s">
        <v>131</v>
      </c>
      <c r="D86" s="104" t="s">
        <v>58</v>
      </c>
      <c r="E86" s="104" t="s">
        <v>54</v>
      </c>
      <c r="F86" s="104" t="s">
        <v>55</v>
      </c>
      <c r="G86" s="104" t="s">
        <v>132</v>
      </c>
      <c r="H86" s="104" t="s">
        <v>133</v>
      </c>
      <c r="I86" s="104" t="s">
        <v>134</v>
      </c>
      <c r="J86" s="105" t="s">
        <v>127</v>
      </c>
      <c r="K86" s="106" t="s">
        <v>135</v>
      </c>
      <c r="L86" s="102"/>
      <c r="M86" s="49" t="s">
        <v>1</v>
      </c>
      <c r="N86" s="50" t="s">
        <v>43</v>
      </c>
      <c r="O86" s="50" t="s">
        <v>136</v>
      </c>
      <c r="P86" s="50" t="s">
        <v>137</v>
      </c>
      <c r="Q86" s="50" t="s">
        <v>138</v>
      </c>
      <c r="R86" s="50" t="s">
        <v>139</v>
      </c>
      <c r="S86" s="50" t="s">
        <v>140</v>
      </c>
      <c r="T86" s="51" t="s">
        <v>141</v>
      </c>
    </row>
    <row r="87" spans="2:63" s="1" customFormat="1" ht="22.9" customHeight="1">
      <c r="B87" s="24"/>
      <c r="C87" s="54" t="s">
        <v>142</v>
      </c>
      <c r="J87" s="107">
        <f>BK87</f>
        <v>0</v>
      </c>
      <c r="L87" s="24"/>
      <c r="M87" s="52"/>
      <c r="N87" s="42"/>
      <c r="O87" s="42"/>
      <c r="P87" s="108">
        <f>P88</f>
        <v>0</v>
      </c>
      <c r="Q87" s="42"/>
      <c r="R87" s="108">
        <f>R88</f>
        <v>0</v>
      </c>
      <c r="S87" s="42"/>
      <c r="T87" s="109">
        <f>T88</f>
        <v>0</v>
      </c>
      <c r="AT87" s="13" t="s">
        <v>72</v>
      </c>
      <c r="AU87" s="13" t="s">
        <v>129</v>
      </c>
      <c r="BK87" s="110">
        <f>BK88</f>
        <v>0</v>
      </c>
    </row>
    <row r="88" spans="2:63" s="10" customFormat="1" ht="25.9" customHeight="1">
      <c r="B88" s="111"/>
      <c r="D88" s="112" t="s">
        <v>72</v>
      </c>
      <c r="E88" s="113" t="s">
        <v>152</v>
      </c>
      <c r="F88" s="113" t="s">
        <v>153</v>
      </c>
      <c r="J88" s="114">
        <f>BK88</f>
        <v>0</v>
      </c>
      <c r="L88" s="111"/>
      <c r="M88" s="115"/>
      <c r="N88" s="116"/>
      <c r="O88" s="116"/>
      <c r="P88" s="117">
        <f>P89</f>
        <v>0</v>
      </c>
      <c r="Q88" s="116"/>
      <c r="R88" s="117">
        <f>R89</f>
        <v>0</v>
      </c>
      <c r="S88" s="116"/>
      <c r="T88" s="118">
        <f>T89</f>
        <v>0</v>
      </c>
      <c r="AR88" s="112" t="s">
        <v>78</v>
      </c>
      <c r="AT88" s="119" t="s">
        <v>72</v>
      </c>
      <c r="AU88" s="119" t="s">
        <v>73</v>
      </c>
      <c r="AY88" s="112" t="s">
        <v>144</v>
      </c>
      <c r="BK88" s="120">
        <f>BK89</f>
        <v>0</v>
      </c>
    </row>
    <row r="89" spans="2:63" s="10" customFormat="1" ht="22.9" customHeight="1">
      <c r="B89" s="111"/>
      <c r="D89" s="112" t="s">
        <v>72</v>
      </c>
      <c r="E89" s="142" t="s">
        <v>157</v>
      </c>
      <c r="F89" s="142" t="s">
        <v>158</v>
      </c>
      <c r="J89" s="143">
        <f>BK89</f>
        <v>0</v>
      </c>
      <c r="L89" s="111"/>
      <c r="M89" s="115"/>
      <c r="N89" s="116"/>
      <c r="O89" s="116"/>
      <c r="P89" s="117">
        <f>SUM(P90:P112)</f>
        <v>0</v>
      </c>
      <c r="Q89" s="116"/>
      <c r="R89" s="117">
        <f>SUM(R90:R112)</f>
        <v>0</v>
      </c>
      <c r="S89" s="116"/>
      <c r="T89" s="118">
        <f>SUM(T90:T112)</f>
        <v>0</v>
      </c>
      <c r="AR89" s="112" t="s">
        <v>78</v>
      </c>
      <c r="AT89" s="119" t="s">
        <v>72</v>
      </c>
      <c r="AU89" s="119" t="s">
        <v>19</v>
      </c>
      <c r="AY89" s="112" t="s">
        <v>144</v>
      </c>
      <c r="BK89" s="120">
        <f>SUM(BK90:BK112)</f>
        <v>0</v>
      </c>
    </row>
    <row r="90" spans="2:65" s="1" customFormat="1" ht="14.45" customHeight="1">
      <c r="B90" s="121"/>
      <c r="C90" s="122" t="s">
        <v>175</v>
      </c>
      <c r="D90" s="122" t="s">
        <v>113</v>
      </c>
      <c r="E90" s="123" t="s">
        <v>256</v>
      </c>
      <c r="F90" s="124" t="s">
        <v>257</v>
      </c>
      <c r="G90" s="125" t="s">
        <v>155</v>
      </c>
      <c r="H90" s="126">
        <v>1</v>
      </c>
      <c r="I90" s="127"/>
      <c r="J90" s="127">
        <f aca="true" t="shared" si="0" ref="J90:J100">ROUND(I90*H90,2)</f>
        <v>0</v>
      </c>
      <c r="K90" s="124" t="s">
        <v>1</v>
      </c>
      <c r="L90" s="24"/>
      <c r="M90" s="44" t="s">
        <v>1</v>
      </c>
      <c r="N90" s="128" t="s">
        <v>44</v>
      </c>
      <c r="O90" s="129">
        <v>0</v>
      </c>
      <c r="P90" s="129">
        <f aca="true" t="shared" si="1" ref="P90:P100">O90*H90</f>
        <v>0</v>
      </c>
      <c r="Q90" s="129">
        <v>0</v>
      </c>
      <c r="R90" s="129">
        <f aca="true" t="shared" si="2" ref="R90:R100">Q90*H90</f>
        <v>0</v>
      </c>
      <c r="S90" s="129">
        <v>0</v>
      </c>
      <c r="T90" s="130">
        <f aca="true" t="shared" si="3" ref="T90:T100">S90*H90</f>
        <v>0</v>
      </c>
      <c r="AR90" s="13" t="s">
        <v>154</v>
      </c>
      <c r="AT90" s="13" t="s">
        <v>113</v>
      </c>
      <c r="AU90" s="13" t="s">
        <v>78</v>
      </c>
      <c r="AY90" s="13" t="s">
        <v>144</v>
      </c>
      <c r="BE90" s="131">
        <f aca="true" t="shared" si="4" ref="BE90:BE100">IF(N90="základní",J90,0)</f>
        <v>0</v>
      </c>
      <c r="BF90" s="131">
        <f aca="true" t="shared" si="5" ref="BF90:BF100">IF(N90="snížená",J90,0)</f>
        <v>0</v>
      </c>
      <c r="BG90" s="131">
        <f aca="true" t="shared" si="6" ref="BG90:BG100">IF(N90="zákl. přenesená",J90,0)</f>
        <v>0</v>
      </c>
      <c r="BH90" s="131">
        <f aca="true" t="shared" si="7" ref="BH90:BH100">IF(N90="sníž. přenesená",J90,0)</f>
        <v>0</v>
      </c>
      <c r="BI90" s="131">
        <f aca="true" t="shared" si="8" ref="BI90:BI100">IF(N90="nulová",J90,0)</f>
        <v>0</v>
      </c>
      <c r="BJ90" s="13" t="s">
        <v>19</v>
      </c>
      <c r="BK90" s="131">
        <f aca="true" t="shared" si="9" ref="BK90:BK100">ROUND(I90*H90,2)</f>
        <v>0</v>
      </c>
      <c r="BL90" s="13" t="s">
        <v>154</v>
      </c>
      <c r="BM90" s="13" t="s">
        <v>258</v>
      </c>
    </row>
    <row r="91" spans="2:65" s="1" customFormat="1" ht="14.45" customHeight="1">
      <c r="B91" s="121"/>
      <c r="C91" s="122" t="s">
        <v>176</v>
      </c>
      <c r="D91" s="122" t="s">
        <v>113</v>
      </c>
      <c r="E91" s="123" t="s">
        <v>259</v>
      </c>
      <c r="F91" s="124" t="s">
        <v>260</v>
      </c>
      <c r="G91" s="125" t="s">
        <v>155</v>
      </c>
      <c r="H91" s="126">
        <v>55</v>
      </c>
      <c r="I91" s="127"/>
      <c r="J91" s="127">
        <f t="shared" si="0"/>
        <v>0</v>
      </c>
      <c r="K91" s="124" t="s">
        <v>1</v>
      </c>
      <c r="L91" s="24"/>
      <c r="M91" s="44" t="s">
        <v>1</v>
      </c>
      <c r="N91" s="128" t="s">
        <v>44</v>
      </c>
      <c r="O91" s="129">
        <v>0</v>
      </c>
      <c r="P91" s="129">
        <f t="shared" si="1"/>
        <v>0</v>
      </c>
      <c r="Q91" s="129">
        <v>0</v>
      </c>
      <c r="R91" s="129">
        <f t="shared" si="2"/>
        <v>0</v>
      </c>
      <c r="S91" s="129">
        <v>0</v>
      </c>
      <c r="T91" s="130">
        <f t="shared" si="3"/>
        <v>0</v>
      </c>
      <c r="AR91" s="13" t="s">
        <v>154</v>
      </c>
      <c r="AT91" s="13" t="s">
        <v>113</v>
      </c>
      <c r="AU91" s="13" t="s">
        <v>78</v>
      </c>
      <c r="AY91" s="13" t="s">
        <v>144</v>
      </c>
      <c r="BE91" s="131">
        <f t="shared" si="4"/>
        <v>0</v>
      </c>
      <c r="BF91" s="131">
        <f t="shared" si="5"/>
        <v>0</v>
      </c>
      <c r="BG91" s="131">
        <f t="shared" si="6"/>
        <v>0</v>
      </c>
      <c r="BH91" s="131">
        <f t="shared" si="7"/>
        <v>0</v>
      </c>
      <c r="BI91" s="131">
        <f t="shared" si="8"/>
        <v>0</v>
      </c>
      <c r="BJ91" s="13" t="s">
        <v>19</v>
      </c>
      <c r="BK91" s="131">
        <f t="shared" si="9"/>
        <v>0</v>
      </c>
      <c r="BL91" s="13" t="s">
        <v>154</v>
      </c>
      <c r="BM91" s="13" t="s">
        <v>261</v>
      </c>
    </row>
    <row r="92" spans="2:65" s="1" customFormat="1" ht="14.45" customHeight="1">
      <c r="B92" s="121"/>
      <c r="C92" s="122" t="s">
        <v>177</v>
      </c>
      <c r="D92" s="122" t="s">
        <v>113</v>
      </c>
      <c r="E92" s="123" t="s">
        <v>262</v>
      </c>
      <c r="F92" s="124" t="s">
        <v>263</v>
      </c>
      <c r="G92" s="125" t="s">
        <v>155</v>
      </c>
      <c r="H92" s="126">
        <v>1</v>
      </c>
      <c r="I92" s="127"/>
      <c r="J92" s="127">
        <f t="shared" si="0"/>
        <v>0</v>
      </c>
      <c r="K92" s="124" t="s">
        <v>1</v>
      </c>
      <c r="L92" s="24"/>
      <c r="M92" s="44" t="s">
        <v>1</v>
      </c>
      <c r="N92" s="128" t="s">
        <v>44</v>
      </c>
      <c r="O92" s="129">
        <v>0</v>
      </c>
      <c r="P92" s="129">
        <f t="shared" si="1"/>
        <v>0</v>
      </c>
      <c r="Q92" s="129">
        <v>0</v>
      </c>
      <c r="R92" s="129">
        <f t="shared" si="2"/>
        <v>0</v>
      </c>
      <c r="S92" s="129">
        <v>0</v>
      </c>
      <c r="T92" s="130">
        <f t="shared" si="3"/>
        <v>0</v>
      </c>
      <c r="AR92" s="13" t="s">
        <v>154</v>
      </c>
      <c r="AT92" s="13" t="s">
        <v>113</v>
      </c>
      <c r="AU92" s="13" t="s">
        <v>78</v>
      </c>
      <c r="AY92" s="13" t="s">
        <v>144</v>
      </c>
      <c r="BE92" s="131">
        <f t="shared" si="4"/>
        <v>0</v>
      </c>
      <c r="BF92" s="131">
        <f t="shared" si="5"/>
        <v>0</v>
      </c>
      <c r="BG92" s="131">
        <f t="shared" si="6"/>
        <v>0</v>
      </c>
      <c r="BH92" s="131">
        <f t="shared" si="7"/>
        <v>0</v>
      </c>
      <c r="BI92" s="131">
        <f t="shared" si="8"/>
        <v>0</v>
      </c>
      <c r="BJ92" s="13" t="s">
        <v>19</v>
      </c>
      <c r="BK92" s="131">
        <f t="shared" si="9"/>
        <v>0</v>
      </c>
      <c r="BL92" s="13" t="s">
        <v>154</v>
      </c>
      <c r="BM92" s="13" t="s">
        <v>264</v>
      </c>
    </row>
    <row r="93" spans="2:65" s="1" customFormat="1" ht="14.45" customHeight="1">
      <c r="B93" s="121"/>
      <c r="C93" s="122" t="s">
        <v>8</v>
      </c>
      <c r="D93" s="122" t="s">
        <v>113</v>
      </c>
      <c r="E93" s="123" t="s">
        <v>265</v>
      </c>
      <c r="F93" s="124" t="s">
        <v>266</v>
      </c>
      <c r="G93" s="125" t="s">
        <v>155</v>
      </c>
      <c r="H93" s="126">
        <v>1</v>
      </c>
      <c r="I93" s="127"/>
      <c r="J93" s="127">
        <f t="shared" si="0"/>
        <v>0</v>
      </c>
      <c r="K93" s="124" t="s">
        <v>1</v>
      </c>
      <c r="L93" s="24"/>
      <c r="M93" s="44" t="s">
        <v>1</v>
      </c>
      <c r="N93" s="128" t="s">
        <v>44</v>
      </c>
      <c r="O93" s="129">
        <v>0</v>
      </c>
      <c r="P93" s="129">
        <f t="shared" si="1"/>
        <v>0</v>
      </c>
      <c r="Q93" s="129">
        <v>0</v>
      </c>
      <c r="R93" s="129">
        <f t="shared" si="2"/>
        <v>0</v>
      </c>
      <c r="S93" s="129">
        <v>0</v>
      </c>
      <c r="T93" s="130">
        <f t="shared" si="3"/>
        <v>0</v>
      </c>
      <c r="AR93" s="13" t="s">
        <v>154</v>
      </c>
      <c r="AT93" s="13" t="s">
        <v>113</v>
      </c>
      <c r="AU93" s="13" t="s">
        <v>78</v>
      </c>
      <c r="AY93" s="13" t="s">
        <v>144</v>
      </c>
      <c r="BE93" s="131">
        <f t="shared" si="4"/>
        <v>0</v>
      </c>
      <c r="BF93" s="131">
        <f t="shared" si="5"/>
        <v>0</v>
      </c>
      <c r="BG93" s="131">
        <f t="shared" si="6"/>
        <v>0</v>
      </c>
      <c r="BH93" s="131">
        <f t="shared" si="7"/>
        <v>0</v>
      </c>
      <c r="BI93" s="131">
        <f t="shared" si="8"/>
        <v>0</v>
      </c>
      <c r="BJ93" s="13" t="s">
        <v>19</v>
      </c>
      <c r="BK93" s="131">
        <f t="shared" si="9"/>
        <v>0</v>
      </c>
      <c r="BL93" s="13" t="s">
        <v>154</v>
      </c>
      <c r="BM93" s="13" t="s">
        <v>267</v>
      </c>
    </row>
    <row r="94" spans="2:65" s="1" customFormat="1" ht="20.45" customHeight="1">
      <c r="B94" s="121"/>
      <c r="C94" s="122" t="s">
        <v>154</v>
      </c>
      <c r="D94" s="122" t="s">
        <v>113</v>
      </c>
      <c r="E94" s="123" t="s">
        <v>268</v>
      </c>
      <c r="F94" s="124" t="s">
        <v>269</v>
      </c>
      <c r="G94" s="125" t="s">
        <v>155</v>
      </c>
      <c r="H94" s="126">
        <v>1</v>
      </c>
      <c r="I94" s="127"/>
      <c r="J94" s="127">
        <f t="shared" si="0"/>
        <v>0</v>
      </c>
      <c r="K94" s="124" t="s">
        <v>1</v>
      </c>
      <c r="L94" s="24"/>
      <c r="M94" s="44" t="s">
        <v>1</v>
      </c>
      <c r="N94" s="128" t="s">
        <v>44</v>
      </c>
      <c r="O94" s="129">
        <v>0</v>
      </c>
      <c r="P94" s="129">
        <f t="shared" si="1"/>
        <v>0</v>
      </c>
      <c r="Q94" s="129">
        <v>0</v>
      </c>
      <c r="R94" s="129">
        <f t="shared" si="2"/>
        <v>0</v>
      </c>
      <c r="S94" s="129">
        <v>0</v>
      </c>
      <c r="T94" s="130">
        <f t="shared" si="3"/>
        <v>0</v>
      </c>
      <c r="AR94" s="13" t="s">
        <v>154</v>
      </c>
      <c r="AT94" s="13" t="s">
        <v>113</v>
      </c>
      <c r="AU94" s="13" t="s">
        <v>78</v>
      </c>
      <c r="AY94" s="13" t="s">
        <v>144</v>
      </c>
      <c r="BE94" s="131">
        <f t="shared" si="4"/>
        <v>0</v>
      </c>
      <c r="BF94" s="131">
        <f t="shared" si="5"/>
        <v>0</v>
      </c>
      <c r="BG94" s="131">
        <f t="shared" si="6"/>
        <v>0</v>
      </c>
      <c r="BH94" s="131">
        <f t="shared" si="7"/>
        <v>0</v>
      </c>
      <c r="BI94" s="131">
        <f t="shared" si="8"/>
        <v>0</v>
      </c>
      <c r="BJ94" s="13" t="s">
        <v>19</v>
      </c>
      <c r="BK94" s="131">
        <f t="shared" si="9"/>
        <v>0</v>
      </c>
      <c r="BL94" s="13" t="s">
        <v>154</v>
      </c>
      <c r="BM94" s="13" t="s">
        <v>270</v>
      </c>
    </row>
    <row r="95" spans="2:65" s="1" customFormat="1" ht="20.45" customHeight="1">
      <c r="B95" s="121"/>
      <c r="C95" s="122" t="s">
        <v>178</v>
      </c>
      <c r="D95" s="122" t="s">
        <v>113</v>
      </c>
      <c r="E95" s="123" t="s">
        <v>271</v>
      </c>
      <c r="F95" s="124" t="s">
        <v>272</v>
      </c>
      <c r="G95" s="125" t="s">
        <v>155</v>
      </c>
      <c r="H95" s="126">
        <v>1</v>
      </c>
      <c r="I95" s="127"/>
      <c r="J95" s="127">
        <f t="shared" si="0"/>
        <v>0</v>
      </c>
      <c r="K95" s="124" t="s">
        <v>1</v>
      </c>
      <c r="L95" s="24"/>
      <c r="M95" s="44" t="s">
        <v>1</v>
      </c>
      <c r="N95" s="128" t="s">
        <v>44</v>
      </c>
      <c r="O95" s="129">
        <v>0</v>
      </c>
      <c r="P95" s="129">
        <f t="shared" si="1"/>
        <v>0</v>
      </c>
      <c r="Q95" s="129">
        <v>0</v>
      </c>
      <c r="R95" s="129">
        <f t="shared" si="2"/>
        <v>0</v>
      </c>
      <c r="S95" s="129">
        <v>0</v>
      </c>
      <c r="T95" s="130">
        <f t="shared" si="3"/>
        <v>0</v>
      </c>
      <c r="AR95" s="13" t="s">
        <v>154</v>
      </c>
      <c r="AT95" s="13" t="s">
        <v>113</v>
      </c>
      <c r="AU95" s="13" t="s">
        <v>78</v>
      </c>
      <c r="AY95" s="13" t="s">
        <v>144</v>
      </c>
      <c r="BE95" s="131">
        <f t="shared" si="4"/>
        <v>0</v>
      </c>
      <c r="BF95" s="131">
        <f t="shared" si="5"/>
        <v>0</v>
      </c>
      <c r="BG95" s="131">
        <f t="shared" si="6"/>
        <v>0</v>
      </c>
      <c r="BH95" s="131">
        <f t="shared" si="7"/>
        <v>0</v>
      </c>
      <c r="BI95" s="131">
        <f t="shared" si="8"/>
        <v>0</v>
      </c>
      <c r="BJ95" s="13" t="s">
        <v>19</v>
      </c>
      <c r="BK95" s="131">
        <f t="shared" si="9"/>
        <v>0</v>
      </c>
      <c r="BL95" s="13" t="s">
        <v>154</v>
      </c>
      <c r="BM95" s="13" t="s">
        <v>273</v>
      </c>
    </row>
    <row r="96" spans="2:65" s="1" customFormat="1" ht="14.45" customHeight="1">
      <c r="B96" s="121"/>
      <c r="C96" s="122" t="s">
        <v>179</v>
      </c>
      <c r="D96" s="122" t="s">
        <v>113</v>
      </c>
      <c r="E96" s="123" t="s">
        <v>274</v>
      </c>
      <c r="F96" s="124" t="s">
        <v>275</v>
      </c>
      <c r="G96" s="125" t="s">
        <v>155</v>
      </c>
      <c r="H96" s="126">
        <v>1</v>
      </c>
      <c r="I96" s="127"/>
      <c r="J96" s="127">
        <f t="shared" si="0"/>
        <v>0</v>
      </c>
      <c r="K96" s="124" t="s">
        <v>1</v>
      </c>
      <c r="L96" s="24"/>
      <c r="M96" s="44" t="s">
        <v>1</v>
      </c>
      <c r="N96" s="128" t="s">
        <v>44</v>
      </c>
      <c r="O96" s="129">
        <v>0</v>
      </c>
      <c r="P96" s="129">
        <f t="shared" si="1"/>
        <v>0</v>
      </c>
      <c r="Q96" s="129">
        <v>0</v>
      </c>
      <c r="R96" s="129">
        <f t="shared" si="2"/>
        <v>0</v>
      </c>
      <c r="S96" s="129">
        <v>0</v>
      </c>
      <c r="T96" s="130">
        <f t="shared" si="3"/>
        <v>0</v>
      </c>
      <c r="AR96" s="13" t="s">
        <v>154</v>
      </c>
      <c r="AT96" s="13" t="s">
        <v>113</v>
      </c>
      <c r="AU96" s="13" t="s">
        <v>78</v>
      </c>
      <c r="AY96" s="13" t="s">
        <v>144</v>
      </c>
      <c r="BE96" s="131">
        <f t="shared" si="4"/>
        <v>0</v>
      </c>
      <c r="BF96" s="131">
        <f t="shared" si="5"/>
        <v>0</v>
      </c>
      <c r="BG96" s="131">
        <f t="shared" si="6"/>
        <v>0</v>
      </c>
      <c r="BH96" s="131">
        <f t="shared" si="7"/>
        <v>0</v>
      </c>
      <c r="BI96" s="131">
        <f t="shared" si="8"/>
        <v>0</v>
      </c>
      <c r="BJ96" s="13" t="s">
        <v>19</v>
      </c>
      <c r="BK96" s="131">
        <f t="shared" si="9"/>
        <v>0</v>
      </c>
      <c r="BL96" s="13" t="s">
        <v>154</v>
      </c>
      <c r="BM96" s="13" t="s">
        <v>276</v>
      </c>
    </row>
    <row r="97" spans="2:65" s="1" customFormat="1" ht="14.45" customHeight="1">
      <c r="B97" s="121"/>
      <c r="C97" s="122" t="s">
        <v>180</v>
      </c>
      <c r="D97" s="122" t="s">
        <v>113</v>
      </c>
      <c r="E97" s="123" t="s">
        <v>277</v>
      </c>
      <c r="F97" s="124" t="s">
        <v>278</v>
      </c>
      <c r="G97" s="125" t="s">
        <v>155</v>
      </c>
      <c r="H97" s="126">
        <v>1</v>
      </c>
      <c r="I97" s="127"/>
      <c r="J97" s="127">
        <f t="shared" si="0"/>
        <v>0</v>
      </c>
      <c r="K97" s="124" t="s">
        <v>1</v>
      </c>
      <c r="L97" s="24"/>
      <c r="M97" s="44" t="s">
        <v>1</v>
      </c>
      <c r="N97" s="128" t="s">
        <v>44</v>
      </c>
      <c r="O97" s="129">
        <v>0</v>
      </c>
      <c r="P97" s="129">
        <f t="shared" si="1"/>
        <v>0</v>
      </c>
      <c r="Q97" s="129">
        <v>0</v>
      </c>
      <c r="R97" s="129">
        <f t="shared" si="2"/>
        <v>0</v>
      </c>
      <c r="S97" s="129">
        <v>0</v>
      </c>
      <c r="T97" s="130">
        <f t="shared" si="3"/>
        <v>0</v>
      </c>
      <c r="AR97" s="13" t="s">
        <v>154</v>
      </c>
      <c r="AT97" s="13" t="s">
        <v>113</v>
      </c>
      <c r="AU97" s="13" t="s">
        <v>78</v>
      </c>
      <c r="AY97" s="13" t="s">
        <v>144</v>
      </c>
      <c r="BE97" s="131">
        <f t="shared" si="4"/>
        <v>0</v>
      </c>
      <c r="BF97" s="131">
        <f t="shared" si="5"/>
        <v>0</v>
      </c>
      <c r="BG97" s="131">
        <f t="shared" si="6"/>
        <v>0</v>
      </c>
      <c r="BH97" s="131">
        <f t="shared" si="7"/>
        <v>0</v>
      </c>
      <c r="BI97" s="131">
        <f t="shared" si="8"/>
        <v>0</v>
      </c>
      <c r="BJ97" s="13" t="s">
        <v>19</v>
      </c>
      <c r="BK97" s="131">
        <f t="shared" si="9"/>
        <v>0</v>
      </c>
      <c r="BL97" s="13" t="s">
        <v>154</v>
      </c>
      <c r="BM97" s="13" t="s">
        <v>279</v>
      </c>
    </row>
    <row r="98" spans="2:65" s="1" customFormat="1" ht="20.45" customHeight="1">
      <c r="B98" s="121"/>
      <c r="C98" s="122" t="s">
        <v>181</v>
      </c>
      <c r="D98" s="122" t="s">
        <v>113</v>
      </c>
      <c r="E98" s="123" t="s">
        <v>280</v>
      </c>
      <c r="F98" s="124" t="s">
        <v>281</v>
      </c>
      <c r="G98" s="125" t="s">
        <v>155</v>
      </c>
      <c r="H98" s="126">
        <v>1</v>
      </c>
      <c r="I98" s="127"/>
      <c r="J98" s="127">
        <f t="shared" si="0"/>
        <v>0</v>
      </c>
      <c r="K98" s="124" t="s">
        <v>1</v>
      </c>
      <c r="L98" s="24"/>
      <c r="M98" s="44" t="s">
        <v>1</v>
      </c>
      <c r="N98" s="128" t="s">
        <v>44</v>
      </c>
      <c r="O98" s="129">
        <v>0</v>
      </c>
      <c r="P98" s="129">
        <f t="shared" si="1"/>
        <v>0</v>
      </c>
      <c r="Q98" s="129">
        <v>0</v>
      </c>
      <c r="R98" s="129">
        <f t="shared" si="2"/>
        <v>0</v>
      </c>
      <c r="S98" s="129">
        <v>0</v>
      </c>
      <c r="T98" s="130">
        <f t="shared" si="3"/>
        <v>0</v>
      </c>
      <c r="AR98" s="13" t="s">
        <v>154</v>
      </c>
      <c r="AT98" s="13" t="s">
        <v>113</v>
      </c>
      <c r="AU98" s="13" t="s">
        <v>78</v>
      </c>
      <c r="AY98" s="13" t="s">
        <v>144</v>
      </c>
      <c r="BE98" s="131">
        <f t="shared" si="4"/>
        <v>0</v>
      </c>
      <c r="BF98" s="131">
        <f t="shared" si="5"/>
        <v>0</v>
      </c>
      <c r="BG98" s="131">
        <f t="shared" si="6"/>
        <v>0</v>
      </c>
      <c r="BH98" s="131">
        <f t="shared" si="7"/>
        <v>0</v>
      </c>
      <c r="BI98" s="131">
        <f t="shared" si="8"/>
        <v>0</v>
      </c>
      <c r="BJ98" s="13" t="s">
        <v>19</v>
      </c>
      <c r="BK98" s="131">
        <f t="shared" si="9"/>
        <v>0</v>
      </c>
      <c r="BL98" s="13" t="s">
        <v>154</v>
      </c>
      <c r="BM98" s="13" t="s">
        <v>282</v>
      </c>
    </row>
    <row r="99" spans="2:65" s="1" customFormat="1" ht="20.45" customHeight="1">
      <c r="B99" s="121"/>
      <c r="C99" s="122" t="s">
        <v>7</v>
      </c>
      <c r="D99" s="122" t="s">
        <v>113</v>
      </c>
      <c r="E99" s="123" t="s">
        <v>283</v>
      </c>
      <c r="F99" s="124" t="s">
        <v>284</v>
      </c>
      <c r="G99" s="125" t="s">
        <v>155</v>
      </c>
      <c r="H99" s="126">
        <v>3</v>
      </c>
      <c r="I99" s="127"/>
      <c r="J99" s="127">
        <f t="shared" si="0"/>
        <v>0</v>
      </c>
      <c r="K99" s="124" t="s">
        <v>1</v>
      </c>
      <c r="L99" s="24"/>
      <c r="M99" s="44" t="s">
        <v>1</v>
      </c>
      <c r="N99" s="128" t="s">
        <v>44</v>
      </c>
      <c r="O99" s="129">
        <v>0</v>
      </c>
      <c r="P99" s="129">
        <f t="shared" si="1"/>
        <v>0</v>
      </c>
      <c r="Q99" s="129">
        <v>0</v>
      </c>
      <c r="R99" s="129">
        <f t="shared" si="2"/>
        <v>0</v>
      </c>
      <c r="S99" s="129">
        <v>0</v>
      </c>
      <c r="T99" s="130">
        <f t="shared" si="3"/>
        <v>0</v>
      </c>
      <c r="AR99" s="13" t="s">
        <v>154</v>
      </c>
      <c r="AT99" s="13" t="s">
        <v>113</v>
      </c>
      <c r="AU99" s="13" t="s">
        <v>78</v>
      </c>
      <c r="AY99" s="13" t="s">
        <v>144</v>
      </c>
      <c r="BE99" s="131">
        <f t="shared" si="4"/>
        <v>0</v>
      </c>
      <c r="BF99" s="131">
        <f t="shared" si="5"/>
        <v>0</v>
      </c>
      <c r="BG99" s="131">
        <f t="shared" si="6"/>
        <v>0</v>
      </c>
      <c r="BH99" s="131">
        <f t="shared" si="7"/>
        <v>0</v>
      </c>
      <c r="BI99" s="131">
        <f t="shared" si="8"/>
        <v>0</v>
      </c>
      <c r="BJ99" s="13" t="s">
        <v>19</v>
      </c>
      <c r="BK99" s="131">
        <f t="shared" si="9"/>
        <v>0</v>
      </c>
      <c r="BL99" s="13" t="s">
        <v>154</v>
      </c>
      <c r="BM99" s="13" t="s">
        <v>285</v>
      </c>
    </row>
    <row r="100" spans="2:65" s="1" customFormat="1" ht="20.45" customHeight="1">
      <c r="B100" s="121"/>
      <c r="C100" s="122" t="s">
        <v>159</v>
      </c>
      <c r="D100" s="122" t="s">
        <v>113</v>
      </c>
      <c r="E100" s="123" t="s">
        <v>286</v>
      </c>
      <c r="F100" s="124" t="s">
        <v>287</v>
      </c>
      <c r="G100" s="125" t="s">
        <v>155</v>
      </c>
      <c r="H100" s="126">
        <v>1</v>
      </c>
      <c r="I100" s="127"/>
      <c r="J100" s="127">
        <f t="shared" si="0"/>
        <v>0</v>
      </c>
      <c r="K100" s="124" t="s">
        <v>1</v>
      </c>
      <c r="L100" s="24"/>
      <c r="M100" s="44" t="s">
        <v>1</v>
      </c>
      <c r="N100" s="128" t="s">
        <v>44</v>
      </c>
      <c r="O100" s="129">
        <v>0</v>
      </c>
      <c r="P100" s="129">
        <f t="shared" si="1"/>
        <v>0</v>
      </c>
      <c r="Q100" s="129">
        <v>0</v>
      </c>
      <c r="R100" s="129">
        <f t="shared" si="2"/>
        <v>0</v>
      </c>
      <c r="S100" s="129">
        <v>0</v>
      </c>
      <c r="T100" s="130">
        <f t="shared" si="3"/>
        <v>0</v>
      </c>
      <c r="AR100" s="13" t="s">
        <v>154</v>
      </c>
      <c r="AT100" s="13" t="s">
        <v>113</v>
      </c>
      <c r="AU100" s="13" t="s">
        <v>78</v>
      </c>
      <c r="AY100" s="13" t="s">
        <v>144</v>
      </c>
      <c r="BE100" s="131">
        <f t="shared" si="4"/>
        <v>0</v>
      </c>
      <c r="BF100" s="131">
        <f t="shared" si="5"/>
        <v>0</v>
      </c>
      <c r="BG100" s="131">
        <f t="shared" si="6"/>
        <v>0</v>
      </c>
      <c r="BH100" s="131">
        <f t="shared" si="7"/>
        <v>0</v>
      </c>
      <c r="BI100" s="131">
        <f t="shared" si="8"/>
        <v>0</v>
      </c>
      <c r="BJ100" s="13" t="s">
        <v>19</v>
      </c>
      <c r="BK100" s="131">
        <f t="shared" si="9"/>
        <v>0</v>
      </c>
      <c r="BL100" s="13" t="s">
        <v>154</v>
      </c>
      <c r="BM100" s="13" t="s">
        <v>288</v>
      </c>
    </row>
    <row r="101" spans="2:47" s="1" customFormat="1" ht="19.5">
      <c r="B101" s="24"/>
      <c r="D101" s="132" t="s">
        <v>146</v>
      </c>
      <c r="F101" s="133" t="s">
        <v>289</v>
      </c>
      <c r="L101" s="24"/>
      <c r="M101" s="134"/>
      <c r="N101" s="45"/>
      <c r="O101" s="45"/>
      <c r="P101" s="45"/>
      <c r="Q101" s="45"/>
      <c r="R101" s="45"/>
      <c r="S101" s="45"/>
      <c r="T101" s="46"/>
      <c r="AT101" s="13" t="s">
        <v>146</v>
      </c>
      <c r="AU101" s="13" t="s">
        <v>78</v>
      </c>
    </row>
    <row r="102" spans="2:65" s="1" customFormat="1" ht="20.45" customHeight="1">
      <c r="B102" s="121"/>
      <c r="C102" s="122" t="s">
        <v>160</v>
      </c>
      <c r="D102" s="122" t="s">
        <v>113</v>
      </c>
      <c r="E102" s="123" t="s">
        <v>290</v>
      </c>
      <c r="F102" s="124" t="s">
        <v>291</v>
      </c>
      <c r="G102" s="125" t="s">
        <v>155</v>
      </c>
      <c r="H102" s="126">
        <v>1</v>
      </c>
      <c r="I102" s="127"/>
      <c r="J102" s="127">
        <f aca="true" t="shared" si="10" ref="J102:J112">ROUND(I102*H102,2)</f>
        <v>0</v>
      </c>
      <c r="K102" s="124" t="s">
        <v>1</v>
      </c>
      <c r="L102" s="24"/>
      <c r="M102" s="44" t="s">
        <v>1</v>
      </c>
      <c r="N102" s="128" t="s">
        <v>44</v>
      </c>
      <c r="O102" s="129">
        <v>0</v>
      </c>
      <c r="P102" s="129">
        <f aca="true" t="shared" si="11" ref="P102:P112">O102*H102</f>
        <v>0</v>
      </c>
      <c r="Q102" s="129">
        <v>0</v>
      </c>
      <c r="R102" s="129">
        <f aca="true" t="shared" si="12" ref="R102:R112">Q102*H102</f>
        <v>0</v>
      </c>
      <c r="S102" s="129">
        <v>0</v>
      </c>
      <c r="T102" s="130">
        <f aca="true" t="shared" si="13" ref="T102:T112">S102*H102</f>
        <v>0</v>
      </c>
      <c r="AR102" s="13" t="s">
        <v>154</v>
      </c>
      <c r="AT102" s="13" t="s">
        <v>113</v>
      </c>
      <c r="AU102" s="13" t="s">
        <v>78</v>
      </c>
      <c r="AY102" s="13" t="s">
        <v>144</v>
      </c>
      <c r="BE102" s="131">
        <f aca="true" t="shared" si="14" ref="BE102:BE112">IF(N102="základní",J102,0)</f>
        <v>0</v>
      </c>
      <c r="BF102" s="131">
        <f aca="true" t="shared" si="15" ref="BF102:BF112">IF(N102="snížená",J102,0)</f>
        <v>0</v>
      </c>
      <c r="BG102" s="131">
        <f aca="true" t="shared" si="16" ref="BG102:BG112">IF(N102="zákl. přenesená",J102,0)</f>
        <v>0</v>
      </c>
      <c r="BH102" s="131">
        <f aca="true" t="shared" si="17" ref="BH102:BH112">IF(N102="sníž. přenesená",J102,0)</f>
        <v>0</v>
      </c>
      <c r="BI102" s="131">
        <f aca="true" t="shared" si="18" ref="BI102:BI112">IF(N102="nulová",J102,0)</f>
        <v>0</v>
      </c>
      <c r="BJ102" s="13" t="s">
        <v>19</v>
      </c>
      <c r="BK102" s="131">
        <f aca="true" t="shared" si="19" ref="BK102:BK112">ROUND(I102*H102,2)</f>
        <v>0</v>
      </c>
      <c r="BL102" s="13" t="s">
        <v>154</v>
      </c>
      <c r="BM102" s="13" t="s">
        <v>292</v>
      </c>
    </row>
    <row r="103" spans="2:65" s="1" customFormat="1" ht="20.45" customHeight="1">
      <c r="B103" s="121"/>
      <c r="C103" s="122" t="s">
        <v>161</v>
      </c>
      <c r="D103" s="122" t="s">
        <v>113</v>
      </c>
      <c r="E103" s="123" t="s">
        <v>293</v>
      </c>
      <c r="F103" s="124" t="s">
        <v>294</v>
      </c>
      <c r="G103" s="125" t="s">
        <v>155</v>
      </c>
      <c r="H103" s="126">
        <v>1</v>
      </c>
      <c r="I103" s="127"/>
      <c r="J103" s="127">
        <f t="shared" si="10"/>
        <v>0</v>
      </c>
      <c r="K103" s="124" t="s">
        <v>1</v>
      </c>
      <c r="L103" s="24"/>
      <c r="M103" s="44" t="s">
        <v>1</v>
      </c>
      <c r="N103" s="128" t="s">
        <v>44</v>
      </c>
      <c r="O103" s="129">
        <v>0</v>
      </c>
      <c r="P103" s="129">
        <f t="shared" si="11"/>
        <v>0</v>
      </c>
      <c r="Q103" s="129">
        <v>0</v>
      </c>
      <c r="R103" s="129">
        <f t="shared" si="12"/>
        <v>0</v>
      </c>
      <c r="S103" s="129">
        <v>0</v>
      </c>
      <c r="T103" s="130">
        <f t="shared" si="13"/>
        <v>0</v>
      </c>
      <c r="AR103" s="13" t="s">
        <v>154</v>
      </c>
      <c r="AT103" s="13" t="s">
        <v>113</v>
      </c>
      <c r="AU103" s="13" t="s">
        <v>78</v>
      </c>
      <c r="AY103" s="13" t="s">
        <v>144</v>
      </c>
      <c r="BE103" s="131">
        <f t="shared" si="14"/>
        <v>0</v>
      </c>
      <c r="BF103" s="131">
        <f t="shared" si="15"/>
        <v>0</v>
      </c>
      <c r="BG103" s="131">
        <f t="shared" si="16"/>
        <v>0</v>
      </c>
      <c r="BH103" s="131">
        <f t="shared" si="17"/>
        <v>0</v>
      </c>
      <c r="BI103" s="131">
        <f t="shared" si="18"/>
        <v>0</v>
      </c>
      <c r="BJ103" s="13" t="s">
        <v>19</v>
      </c>
      <c r="BK103" s="131">
        <f t="shared" si="19"/>
        <v>0</v>
      </c>
      <c r="BL103" s="13" t="s">
        <v>154</v>
      </c>
      <c r="BM103" s="13" t="s">
        <v>295</v>
      </c>
    </row>
    <row r="104" spans="2:65" s="1" customFormat="1" ht="14.45" customHeight="1">
      <c r="B104" s="121"/>
      <c r="C104" s="122" t="s">
        <v>162</v>
      </c>
      <c r="D104" s="122" t="s">
        <v>113</v>
      </c>
      <c r="E104" s="123" t="s">
        <v>296</v>
      </c>
      <c r="F104" s="124" t="s">
        <v>297</v>
      </c>
      <c r="G104" s="125" t="s">
        <v>155</v>
      </c>
      <c r="H104" s="126">
        <v>22</v>
      </c>
      <c r="I104" s="127"/>
      <c r="J104" s="127">
        <f t="shared" si="10"/>
        <v>0</v>
      </c>
      <c r="K104" s="124" t="s">
        <v>1</v>
      </c>
      <c r="L104" s="24"/>
      <c r="M104" s="44" t="s">
        <v>1</v>
      </c>
      <c r="N104" s="128" t="s">
        <v>44</v>
      </c>
      <c r="O104" s="129">
        <v>0</v>
      </c>
      <c r="P104" s="129">
        <f t="shared" si="11"/>
        <v>0</v>
      </c>
      <c r="Q104" s="129">
        <v>0</v>
      </c>
      <c r="R104" s="129">
        <f t="shared" si="12"/>
        <v>0</v>
      </c>
      <c r="S104" s="129">
        <v>0</v>
      </c>
      <c r="T104" s="130">
        <f t="shared" si="13"/>
        <v>0</v>
      </c>
      <c r="AR104" s="13" t="s">
        <v>154</v>
      </c>
      <c r="AT104" s="13" t="s">
        <v>113</v>
      </c>
      <c r="AU104" s="13" t="s">
        <v>78</v>
      </c>
      <c r="AY104" s="13" t="s">
        <v>144</v>
      </c>
      <c r="BE104" s="131">
        <f t="shared" si="14"/>
        <v>0</v>
      </c>
      <c r="BF104" s="131">
        <f t="shared" si="15"/>
        <v>0</v>
      </c>
      <c r="BG104" s="131">
        <f t="shared" si="16"/>
        <v>0</v>
      </c>
      <c r="BH104" s="131">
        <f t="shared" si="17"/>
        <v>0</v>
      </c>
      <c r="BI104" s="131">
        <f t="shared" si="18"/>
        <v>0</v>
      </c>
      <c r="BJ104" s="13" t="s">
        <v>19</v>
      </c>
      <c r="BK104" s="131">
        <f t="shared" si="19"/>
        <v>0</v>
      </c>
      <c r="BL104" s="13" t="s">
        <v>154</v>
      </c>
      <c r="BM104" s="13" t="s">
        <v>298</v>
      </c>
    </row>
    <row r="105" spans="2:65" s="1" customFormat="1" ht="14.45" customHeight="1">
      <c r="B105" s="121"/>
      <c r="C105" s="122" t="s">
        <v>163</v>
      </c>
      <c r="D105" s="122" t="s">
        <v>113</v>
      </c>
      <c r="E105" s="123" t="s">
        <v>299</v>
      </c>
      <c r="F105" s="124" t="s">
        <v>300</v>
      </c>
      <c r="G105" s="125" t="s">
        <v>155</v>
      </c>
      <c r="H105" s="126">
        <v>24</v>
      </c>
      <c r="I105" s="127"/>
      <c r="J105" s="127">
        <f t="shared" si="10"/>
        <v>0</v>
      </c>
      <c r="K105" s="124" t="s">
        <v>1</v>
      </c>
      <c r="L105" s="24"/>
      <c r="M105" s="44" t="s">
        <v>1</v>
      </c>
      <c r="N105" s="128" t="s">
        <v>44</v>
      </c>
      <c r="O105" s="129">
        <v>0</v>
      </c>
      <c r="P105" s="129">
        <f t="shared" si="11"/>
        <v>0</v>
      </c>
      <c r="Q105" s="129">
        <v>0</v>
      </c>
      <c r="R105" s="129">
        <f t="shared" si="12"/>
        <v>0</v>
      </c>
      <c r="S105" s="129">
        <v>0</v>
      </c>
      <c r="T105" s="130">
        <f t="shared" si="13"/>
        <v>0</v>
      </c>
      <c r="AR105" s="13" t="s">
        <v>154</v>
      </c>
      <c r="AT105" s="13" t="s">
        <v>113</v>
      </c>
      <c r="AU105" s="13" t="s">
        <v>78</v>
      </c>
      <c r="AY105" s="13" t="s">
        <v>144</v>
      </c>
      <c r="BE105" s="131">
        <f t="shared" si="14"/>
        <v>0</v>
      </c>
      <c r="BF105" s="131">
        <f t="shared" si="15"/>
        <v>0</v>
      </c>
      <c r="BG105" s="131">
        <f t="shared" si="16"/>
        <v>0</v>
      </c>
      <c r="BH105" s="131">
        <f t="shared" si="17"/>
        <v>0</v>
      </c>
      <c r="BI105" s="131">
        <f t="shared" si="18"/>
        <v>0</v>
      </c>
      <c r="BJ105" s="13" t="s">
        <v>19</v>
      </c>
      <c r="BK105" s="131">
        <f t="shared" si="19"/>
        <v>0</v>
      </c>
      <c r="BL105" s="13" t="s">
        <v>154</v>
      </c>
      <c r="BM105" s="13" t="s">
        <v>301</v>
      </c>
    </row>
    <row r="106" spans="2:65" s="1" customFormat="1" ht="20.45" customHeight="1">
      <c r="B106" s="121"/>
      <c r="C106" s="122" t="s">
        <v>182</v>
      </c>
      <c r="D106" s="122" t="s">
        <v>113</v>
      </c>
      <c r="E106" s="123" t="s">
        <v>302</v>
      </c>
      <c r="F106" s="124" t="s">
        <v>303</v>
      </c>
      <c r="G106" s="125" t="s">
        <v>155</v>
      </c>
      <c r="H106" s="126">
        <v>30</v>
      </c>
      <c r="I106" s="127"/>
      <c r="J106" s="127">
        <f t="shared" si="10"/>
        <v>0</v>
      </c>
      <c r="K106" s="124" t="s">
        <v>1</v>
      </c>
      <c r="L106" s="24"/>
      <c r="M106" s="44" t="s">
        <v>1</v>
      </c>
      <c r="N106" s="128" t="s">
        <v>44</v>
      </c>
      <c r="O106" s="129">
        <v>0</v>
      </c>
      <c r="P106" s="129">
        <f t="shared" si="11"/>
        <v>0</v>
      </c>
      <c r="Q106" s="129">
        <v>0</v>
      </c>
      <c r="R106" s="129">
        <f t="shared" si="12"/>
        <v>0</v>
      </c>
      <c r="S106" s="129">
        <v>0</v>
      </c>
      <c r="T106" s="130">
        <f t="shared" si="13"/>
        <v>0</v>
      </c>
      <c r="AR106" s="13" t="s">
        <v>154</v>
      </c>
      <c r="AT106" s="13" t="s">
        <v>113</v>
      </c>
      <c r="AU106" s="13" t="s">
        <v>78</v>
      </c>
      <c r="AY106" s="13" t="s">
        <v>144</v>
      </c>
      <c r="BE106" s="131">
        <f t="shared" si="14"/>
        <v>0</v>
      </c>
      <c r="BF106" s="131">
        <f t="shared" si="15"/>
        <v>0</v>
      </c>
      <c r="BG106" s="131">
        <f t="shared" si="16"/>
        <v>0</v>
      </c>
      <c r="BH106" s="131">
        <f t="shared" si="17"/>
        <v>0</v>
      </c>
      <c r="BI106" s="131">
        <f t="shared" si="18"/>
        <v>0</v>
      </c>
      <c r="BJ106" s="13" t="s">
        <v>19</v>
      </c>
      <c r="BK106" s="131">
        <f t="shared" si="19"/>
        <v>0</v>
      </c>
      <c r="BL106" s="13" t="s">
        <v>154</v>
      </c>
      <c r="BM106" s="13" t="s">
        <v>304</v>
      </c>
    </row>
    <row r="107" spans="2:65" s="1" customFormat="1" ht="14.45" customHeight="1">
      <c r="B107" s="121"/>
      <c r="C107" s="122" t="s">
        <v>183</v>
      </c>
      <c r="D107" s="122" t="s">
        <v>113</v>
      </c>
      <c r="E107" s="123" t="s">
        <v>305</v>
      </c>
      <c r="F107" s="124" t="s">
        <v>306</v>
      </c>
      <c r="G107" s="125" t="s">
        <v>155</v>
      </c>
      <c r="H107" s="126">
        <v>100</v>
      </c>
      <c r="I107" s="127"/>
      <c r="J107" s="127">
        <f t="shared" si="10"/>
        <v>0</v>
      </c>
      <c r="K107" s="124" t="s">
        <v>1</v>
      </c>
      <c r="L107" s="24"/>
      <c r="M107" s="44" t="s">
        <v>1</v>
      </c>
      <c r="N107" s="128" t="s">
        <v>44</v>
      </c>
      <c r="O107" s="129">
        <v>0</v>
      </c>
      <c r="P107" s="129">
        <f t="shared" si="11"/>
        <v>0</v>
      </c>
      <c r="Q107" s="129">
        <v>0</v>
      </c>
      <c r="R107" s="129">
        <f t="shared" si="12"/>
        <v>0</v>
      </c>
      <c r="S107" s="129">
        <v>0</v>
      </c>
      <c r="T107" s="130">
        <f t="shared" si="13"/>
        <v>0</v>
      </c>
      <c r="AR107" s="13" t="s">
        <v>154</v>
      </c>
      <c r="AT107" s="13" t="s">
        <v>113</v>
      </c>
      <c r="AU107" s="13" t="s">
        <v>78</v>
      </c>
      <c r="AY107" s="13" t="s">
        <v>144</v>
      </c>
      <c r="BE107" s="131">
        <f t="shared" si="14"/>
        <v>0</v>
      </c>
      <c r="BF107" s="131">
        <f t="shared" si="15"/>
        <v>0</v>
      </c>
      <c r="BG107" s="131">
        <f t="shared" si="16"/>
        <v>0</v>
      </c>
      <c r="BH107" s="131">
        <f t="shared" si="17"/>
        <v>0</v>
      </c>
      <c r="BI107" s="131">
        <f t="shared" si="18"/>
        <v>0</v>
      </c>
      <c r="BJ107" s="13" t="s">
        <v>19</v>
      </c>
      <c r="BK107" s="131">
        <f t="shared" si="19"/>
        <v>0</v>
      </c>
      <c r="BL107" s="13" t="s">
        <v>154</v>
      </c>
      <c r="BM107" s="13" t="s">
        <v>307</v>
      </c>
    </row>
    <row r="108" spans="2:65" s="1" customFormat="1" ht="20.45" customHeight="1">
      <c r="B108" s="121"/>
      <c r="C108" s="122" t="s">
        <v>164</v>
      </c>
      <c r="D108" s="122" t="s">
        <v>113</v>
      </c>
      <c r="E108" s="123" t="s">
        <v>308</v>
      </c>
      <c r="F108" s="124" t="s">
        <v>309</v>
      </c>
      <c r="G108" s="125" t="s">
        <v>155</v>
      </c>
      <c r="H108" s="126">
        <v>1</v>
      </c>
      <c r="I108" s="127"/>
      <c r="J108" s="127">
        <f t="shared" si="10"/>
        <v>0</v>
      </c>
      <c r="K108" s="124" t="s">
        <v>1</v>
      </c>
      <c r="L108" s="24"/>
      <c r="M108" s="44" t="s">
        <v>1</v>
      </c>
      <c r="N108" s="128" t="s">
        <v>44</v>
      </c>
      <c r="O108" s="129">
        <v>0</v>
      </c>
      <c r="P108" s="129">
        <f t="shared" si="11"/>
        <v>0</v>
      </c>
      <c r="Q108" s="129">
        <v>0</v>
      </c>
      <c r="R108" s="129">
        <f t="shared" si="12"/>
        <v>0</v>
      </c>
      <c r="S108" s="129">
        <v>0</v>
      </c>
      <c r="T108" s="130">
        <f t="shared" si="13"/>
        <v>0</v>
      </c>
      <c r="AR108" s="13" t="s">
        <v>154</v>
      </c>
      <c r="AT108" s="13" t="s">
        <v>113</v>
      </c>
      <c r="AU108" s="13" t="s">
        <v>78</v>
      </c>
      <c r="AY108" s="13" t="s">
        <v>144</v>
      </c>
      <c r="BE108" s="131">
        <f t="shared" si="14"/>
        <v>0</v>
      </c>
      <c r="BF108" s="131">
        <f t="shared" si="15"/>
        <v>0</v>
      </c>
      <c r="BG108" s="131">
        <f t="shared" si="16"/>
        <v>0</v>
      </c>
      <c r="BH108" s="131">
        <f t="shared" si="17"/>
        <v>0</v>
      </c>
      <c r="BI108" s="131">
        <f t="shared" si="18"/>
        <v>0</v>
      </c>
      <c r="BJ108" s="13" t="s">
        <v>19</v>
      </c>
      <c r="BK108" s="131">
        <f t="shared" si="19"/>
        <v>0</v>
      </c>
      <c r="BL108" s="13" t="s">
        <v>154</v>
      </c>
      <c r="BM108" s="13" t="s">
        <v>310</v>
      </c>
    </row>
    <row r="109" spans="2:65" s="1" customFormat="1" ht="20.45" customHeight="1">
      <c r="B109" s="121"/>
      <c r="C109" s="122" t="s">
        <v>165</v>
      </c>
      <c r="D109" s="122" t="s">
        <v>113</v>
      </c>
      <c r="E109" s="123" t="s">
        <v>311</v>
      </c>
      <c r="F109" s="124" t="s">
        <v>312</v>
      </c>
      <c r="G109" s="125" t="s">
        <v>155</v>
      </c>
      <c r="H109" s="126">
        <v>1</v>
      </c>
      <c r="I109" s="127"/>
      <c r="J109" s="127">
        <f t="shared" si="10"/>
        <v>0</v>
      </c>
      <c r="K109" s="124" t="s">
        <v>1</v>
      </c>
      <c r="L109" s="24"/>
      <c r="M109" s="44" t="s">
        <v>1</v>
      </c>
      <c r="N109" s="128" t="s">
        <v>44</v>
      </c>
      <c r="O109" s="129">
        <v>0</v>
      </c>
      <c r="P109" s="129">
        <f t="shared" si="11"/>
        <v>0</v>
      </c>
      <c r="Q109" s="129">
        <v>0</v>
      </c>
      <c r="R109" s="129">
        <f t="shared" si="12"/>
        <v>0</v>
      </c>
      <c r="S109" s="129">
        <v>0</v>
      </c>
      <c r="T109" s="130">
        <f t="shared" si="13"/>
        <v>0</v>
      </c>
      <c r="AR109" s="13" t="s">
        <v>154</v>
      </c>
      <c r="AT109" s="13" t="s">
        <v>113</v>
      </c>
      <c r="AU109" s="13" t="s">
        <v>78</v>
      </c>
      <c r="AY109" s="13" t="s">
        <v>144</v>
      </c>
      <c r="BE109" s="131">
        <f t="shared" si="14"/>
        <v>0</v>
      </c>
      <c r="BF109" s="131">
        <f t="shared" si="15"/>
        <v>0</v>
      </c>
      <c r="BG109" s="131">
        <f t="shared" si="16"/>
        <v>0</v>
      </c>
      <c r="BH109" s="131">
        <f t="shared" si="17"/>
        <v>0</v>
      </c>
      <c r="BI109" s="131">
        <f t="shared" si="18"/>
        <v>0</v>
      </c>
      <c r="BJ109" s="13" t="s">
        <v>19</v>
      </c>
      <c r="BK109" s="131">
        <f t="shared" si="19"/>
        <v>0</v>
      </c>
      <c r="BL109" s="13" t="s">
        <v>154</v>
      </c>
      <c r="BM109" s="13" t="s">
        <v>313</v>
      </c>
    </row>
    <row r="110" spans="2:65" s="1" customFormat="1" ht="20.45" customHeight="1">
      <c r="B110" s="121"/>
      <c r="C110" s="122" t="s">
        <v>184</v>
      </c>
      <c r="D110" s="122" t="s">
        <v>113</v>
      </c>
      <c r="E110" s="123" t="s">
        <v>314</v>
      </c>
      <c r="F110" s="124" t="s">
        <v>315</v>
      </c>
      <c r="G110" s="125" t="s">
        <v>155</v>
      </c>
      <c r="H110" s="126">
        <v>1</v>
      </c>
      <c r="I110" s="127"/>
      <c r="J110" s="127">
        <f t="shared" si="10"/>
        <v>0</v>
      </c>
      <c r="K110" s="124" t="s">
        <v>1</v>
      </c>
      <c r="L110" s="24"/>
      <c r="M110" s="44" t="s">
        <v>1</v>
      </c>
      <c r="N110" s="128" t="s">
        <v>44</v>
      </c>
      <c r="O110" s="129">
        <v>0</v>
      </c>
      <c r="P110" s="129">
        <f t="shared" si="11"/>
        <v>0</v>
      </c>
      <c r="Q110" s="129">
        <v>0</v>
      </c>
      <c r="R110" s="129">
        <f t="shared" si="12"/>
        <v>0</v>
      </c>
      <c r="S110" s="129">
        <v>0</v>
      </c>
      <c r="T110" s="130">
        <f t="shared" si="13"/>
        <v>0</v>
      </c>
      <c r="AR110" s="13" t="s">
        <v>154</v>
      </c>
      <c r="AT110" s="13" t="s">
        <v>113</v>
      </c>
      <c r="AU110" s="13" t="s">
        <v>78</v>
      </c>
      <c r="AY110" s="13" t="s">
        <v>144</v>
      </c>
      <c r="BE110" s="131">
        <f t="shared" si="14"/>
        <v>0</v>
      </c>
      <c r="BF110" s="131">
        <f t="shared" si="15"/>
        <v>0</v>
      </c>
      <c r="BG110" s="131">
        <f t="shared" si="16"/>
        <v>0</v>
      </c>
      <c r="BH110" s="131">
        <f t="shared" si="17"/>
        <v>0</v>
      </c>
      <c r="BI110" s="131">
        <f t="shared" si="18"/>
        <v>0</v>
      </c>
      <c r="BJ110" s="13" t="s">
        <v>19</v>
      </c>
      <c r="BK110" s="131">
        <f t="shared" si="19"/>
        <v>0</v>
      </c>
      <c r="BL110" s="13" t="s">
        <v>154</v>
      </c>
      <c r="BM110" s="13" t="s">
        <v>316</v>
      </c>
    </row>
    <row r="111" spans="2:65" s="1" customFormat="1" ht="14.45" customHeight="1">
      <c r="B111" s="121"/>
      <c r="C111" s="122" t="s">
        <v>156</v>
      </c>
      <c r="D111" s="122" t="s">
        <v>113</v>
      </c>
      <c r="E111" s="123" t="s">
        <v>317</v>
      </c>
      <c r="F111" s="124" t="s">
        <v>318</v>
      </c>
      <c r="G111" s="125" t="s">
        <v>155</v>
      </c>
      <c r="H111" s="126">
        <v>3</v>
      </c>
      <c r="I111" s="127"/>
      <c r="J111" s="127">
        <f t="shared" si="10"/>
        <v>0</v>
      </c>
      <c r="K111" s="124" t="s">
        <v>1</v>
      </c>
      <c r="L111" s="24"/>
      <c r="M111" s="44" t="s">
        <v>1</v>
      </c>
      <c r="N111" s="128" t="s">
        <v>44</v>
      </c>
      <c r="O111" s="129">
        <v>0</v>
      </c>
      <c r="P111" s="129">
        <f t="shared" si="11"/>
        <v>0</v>
      </c>
      <c r="Q111" s="129">
        <v>0</v>
      </c>
      <c r="R111" s="129">
        <f t="shared" si="12"/>
        <v>0</v>
      </c>
      <c r="S111" s="129">
        <v>0</v>
      </c>
      <c r="T111" s="130">
        <f t="shared" si="13"/>
        <v>0</v>
      </c>
      <c r="AR111" s="13" t="s">
        <v>154</v>
      </c>
      <c r="AT111" s="13" t="s">
        <v>113</v>
      </c>
      <c r="AU111" s="13" t="s">
        <v>78</v>
      </c>
      <c r="AY111" s="13" t="s">
        <v>144</v>
      </c>
      <c r="BE111" s="131">
        <f t="shared" si="14"/>
        <v>0</v>
      </c>
      <c r="BF111" s="131">
        <f t="shared" si="15"/>
        <v>0</v>
      </c>
      <c r="BG111" s="131">
        <f t="shared" si="16"/>
        <v>0</v>
      </c>
      <c r="BH111" s="131">
        <f t="shared" si="17"/>
        <v>0</v>
      </c>
      <c r="BI111" s="131">
        <f t="shared" si="18"/>
        <v>0</v>
      </c>
      <c r="BJ111" s="13" t="s">
        <v>19</v>
      </c>
      <c r="BK111" s="131">
        <f t="shared" si="19"/>
        <v>0</v>
      </c>
      <c r="BL111" s="13" t="s">
        <v>154</v>
      </c>
      <c r="BM111" s="13" t="s">
        <v>319</v>
      </c>
    </row>
    <row r="112" spans="2:65" s="1" customFormat="1" ht="20.45" customHeight="1">
      <c r="B112" s="121"/>
      <c r="C112" s="122" t="s">
        <v>185</v>
      </c>
      <c r="D112" s="122" t="s">
        <v>113</v>
      </c>
      <c r="E112" s="123" t="s">
        <v>320</v>
      </c>
      <c r="F112" s="124" t="s">
        <v>321</v>
      </c>
      <c r="G112" s="125" t="s">
        <v>155</v>
      </c>
      <c r="H112" s="126">
        <v>1</v>
      </c>
      <c r="I112" s="127"/>
      <c r="J112" s="127">
        <f t="shared" si="10"/>
        <v>0</v>
      </c>
      <c r="K112" s="124" t="s">
        <v>1</v>
      </c>
      <c r="L112" s="24"/>
      <c r="M112" s="144" t="s">
        <v>1</v>
      </c>
      <c r="N112" s="145" t="s">
        <v>44</v>
      </c>
      <c r="O112" s="146">
        <v>0</v>
      </c>
      <c r="P112" s="146">
        <f t="shared" si="11"/>
        <v>0</v>
      </c>
      <c r="Q112" s="146">
        <v>0</v>
      </c>
      <c r="R112" s="146">
        <f t="shared" si="12"/>
        <v>0</v>
      </c>
      <c r="S112" s="146">
        <v>0</v>
      </c>
      <c r="T112" s="147">
        <f t="shared" si="13"/>
        <v>0</v>
      </c>
      <c r="AR112" s="13" t="s">
        <v>154</v>
      </c>
      <c r="AT112" s="13" t="s">
        <v>113</v>
      </c>
      <c r="AU112" s="13" t="s">
        <v>78</v>
      </c>
      <c r="AY112" s="13" t="s">
        <v>144</v>
      </c>
      <c r="BE112" s="131">
        <f t="shared" si="14"/>
        <v>0</v>
      </c>
      <c r="BF112" s="131">
        <f t="shared" si="15"/>
        <v>0</v>
      </c>
      <c r="BG112" s="131">
        <f t="shared" si="16"/>
        <v>0</v>
      </c>
      <c r="BH112" s="131">
        <f t="shared" si="17"/>
        <v>0</v>
      </c>
      <c r="BI112" s="131">
        <f t="shared" si="18"/>
        <v>0</v>
      </c>
      <c r="BJ112" s="13" t="s">
        <v>19</v>
      </c>
      <c r="BK112" s="131">
        <f t="shared" si="19"/>
        <v>0</v>
      </c>
      <c r="BL112" s="13" t="s">
        <v>154</v>
      </c>
      <c r="BM112" s="13" t="s">
        <v>322</v>
      </c>
    </row>
    <row r="113" spans="2:12" s="1" customFormat="1" ht="6.95" customHeight="1">
      <c r="B113" s="34"/>
      <c r="C113" s="35"/>
      <c r="D113" s="35"/>
      <c r="E113" s="35"/>
      <c r="F113" s="35"/>
      <c r="G113" s="35"/>
      <c r="H113" s="35"/>
      <c r="I113" s="35"/>
      <c r="J113" s="35"/>
      <c r="K113" s="35"/>
      <c r="L113" s="24"/>
    </row>
  </sheetData>
  <autoFilter ref="C86:K112"/>
  <mergeCells count="12">
    <mergeCell ref="E79:H79"/>
    <mergeCell ref="L2:V2"/>
    <mergeCell ref="E50:H50"/>
    <mergeCell ref="E52:H52"/>
    <mergeCell ref="E54:H54"/>
    <mergeCell ref="E75:H75"/>
    <mergeCell ref="E77:H77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12"/>
  <sheetViews>
    <sheetView showGridLines="0" workbookViewId="0" topLeftCell="A85">
      <selection activeCell="I90" sqref="I90:I111"/>
    </sheetView>
  </sheetViews>
  <sheetFormatPr defaultColWidth="9.140625" defaultRowHeight="12"/>
  <cols>
    <col min="1" max="1" width="7.140625" style="0" customWidth="1"/>
    <col min="2" max="2" width="1.421875" style="0" customWidth="1"/>
    <col min="3" max="3" width="3.421875" style="0" customWidth="1"/>
    <col min="4" max="4" width="3.7109375" style="0" customWidth="1"/>
    <col min="5" max="5" width="14.7109375" style="0" customWidth="1"/>
    <col min="6" max="6" width="86.421875" style="0" customWidth="1"/>
    <col min="7" max="7" width="7.421875" style="0" customWidth="1"/>
    <col min="8" max="8" width="9.421875" style="0" customWidth="1"/>
    <col min="9" max="9" width="12.140625" style="0" customWidth="1"/>
    <col min="10" max="10" width="20.140625" style="0" customWidth="1"/>
    <col min="11" max="11" width="13.28125" style="0" hidden="1" customWidth="1"/>
    <col min="12" max="12" width="8.00390625" style="0" customWidth="1"/>
    <col min="13" max="13" width="9.28125" style="0" hidden="1" customWidth="1"/>
    <col min="14" max="14" width="9.140625" style="0" hidden="1" customWidth="1"/>
    <col min="15" max="20" width="12.140625" style="0" hidden="1" customWidth="1"/>
    <col min="21" max="21" width="14.00390625" style="0" hidden="1" customWidth="1"/>
    <col min="22" max="22" width="10.421875" style="0" customWidth="1"/>
    <col min="23" max="23" width="14.00390625" style="0" customWidth="1"/>
    <col min="24" max="24" width="10.421875" style="0" customWidth="1"/>
    <col min="25" max="25" width="12.8515625" style="0" customWidth="1"/>
    <col min="26" max="26" width="9.421875" style="0" customWidth="1"/>
    <col min="27" max="27" width="12.8515625" style="0" customWidth="1"/>
    <col min="28" max="28" width="14.00390625" style="0" customWidth="1"/>
    <col min="29" max="29" width="9.421875" style="0" customWidth="1"/>
    <col min="30" max="30" width="12.8515625" style="0" customWidth="1"/>
    <col min="31" max="31" width="14.00390625" style="0" customWidth="1"/>
    <col min="44" max="65" width="9.140625" style="0" hidden="1" customWidth="1"/>
  </cols>
  <sheetData>
    <row r="1" ht="12">
      <c r="A1" s="85"/>
    </row>
    <row r="2" spans="12:46" ht="36.95" customHeight="1">
      <c r="L2" s="153" t="s">
        <v>5</v>
      </c>
      <c r="M2" s="151"/>
      <c r="N2" s="151"/>
      <c r="O2" s="151"/>
      <c r="P2" s="151"/>
      <c r="Q2" s="151"/>
      <c r="R2" s="151"/>
      <c r="S2" s="151"/>
      <c r="T2" s="151"/>
      <c r="U2" s="151"/>
      <c r="V2" s="151"/>
      <c r="AT2" s="13" t="s">
        <v>105</v>
      </c>
    </row>
    <row r="3" spans="2:4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78</v>
      </c>
    </row>
    <row r="4" spans="2:46" ht="24.95" customHeight="1">
      <c r="B4" s="16"/>
      <c r="D4" s="17" t="s">
        <v>123</v>
      </c>
      <c r="L4" s="16"/>
      <c r="M4" s="18" t="s">
        <v>10</v>
      </c>
      <c r="AT4" s="13" t="s">
        <v>3</v>
      </c>
    </row>
    <row r="5" spans="2:12" ht="6.95" customHeight="1">
      <c r="B5" s="16"/>
      <c r="L5" s="16"/>
    </row>
    <row r="6" spans="2:12" ht="12" customHeight="1">
      <c r="B6" s="16"/>
      <c r="D6" s="21" t="s">
        <v>14</v>
      </c>
      <c r="L6" s="16"/>
    </row>
    <row r="7" spans="2:12" ht="14.45" customHeight="1">
      <c r="B7" s="16"/>
      <c r="E7" s="186" t="str">
        <f>'Rekapitulace stavby'!K6</f>
        <v>Stavební úpravy Jízdárny - 1PP, Tachov - Světce</v>
      </c>
      <c r="F7" s="187"/>
      <c r="G7" s="187"/>
      <c r="H7" s="187"/>
      <c r="L7" s="16"/>
    </row>
    <row r="8" spans="2:12" ht="12" customHeight="1">
      <c r="B8" s="16"/>
      <c r="D8" s="21" t="s">
        <v>124</v>
      </c>
      <c r="L8" s="16"/>
    </row>
    <row r="9" spans="2:12" s="1" customFormat="1" ht="14.45" customHeight="1">
      <c r="B9" s="24"/>
      <c r="E9" s="186" t="s">
        <v>242</v>
      </c>
      <c r="F9" s="167"/>
      <c r="G9" s="167"/>
      <c r="H9" s="167"/>
      <c r="L9" s="24"/>
    </row>
    <row r="10" spans="2:12" s="1" customFormat="1" ht="12" customHeight="1">
      <c r="B10" s="24"/>
      <c r="D10" s="21" t="s">
        <v>201</v>
      </c>
      <c r="L10" s="24"/>
    </row>
    <row r="11" spans="2:12" s="1" customFormat="1" ht="36.95" customHeight="1">
      <c r="B11" s="24"/>
      <c r="E11" s="168" t="s">
        <v>323</v>
      </c>
      <c r="F11" s="167"/>
      <c r="G11" s="167"/>
      <c r="H11" s="167"/>
      <c r="L11" s="24"/>
    </row>
    <row r="12" spans="2:12" s="1" customFormat="1" ht="12">
      <c r="B12" s="24"/>
      <c r="L12" s="24"/>
    </row>
    <row r="13" spans="2:12" s="1" customFormat="1" ht="12" customHeight="1">
      <c r="B13" s="24"/>
      <c r="D13" s="21" t="s">
        <v>17</v>
      </c>
      <c r="F13" s="13" t="s">
        <v>1</v>
      </c>
      <c r="I13" s="21" t="s">
        <v>18</v>
      </c>
      <c r="J13" s="13" t="s">
        <v>1</v>
      </c>
      <c r="L13" s="24"/>
    </row>
    <row r="14" spans="2:12" s="1" customFormat="1" ht="12" customHeight="1">
      <c r="B14" s="24"/>
      <c r="D14" s="21" t="s">
        <v>20</v>
      </c>
      <c r="F14" s="13" t="s">
        <v>31</v>
      </c>
      <c r="I14" s="21" t="s">
        <v>22</v>
      </c>
      <c r="J14" s="41" t="str">
        <f>'Rekapitulace stavby'!AN8</f>
        <v>6. 7. 2018</v>
      </c>
      <c r="L14" s="24"/>
    </row>
    <row r="15" spans="2:12" s="1" customFormat="1" ht="10.9" customHeight="1">
      <c r="B15" s="24"/>
      <c r="L15" s="24"/>
    </row>
    <row r="16" spans="2:12" s="1" customFormat="1" ht="12" customHeight="1">
      <c r="B16" s="24"/>
      <c r="D16" s="21" t="s">
        <v>26</v>
      </c>
      <c r="I16" s="21" t="s">
        <v>27</v>
      </c>
      <c r="J16" s="13" t="str">
        <f>IF('Rekapitulace stavby'!AN10="","",'Rekapitulace stavby'!AN10)</f>
        <v/>
      </c>
      <c r="L16" s="24"/>
    </row>
    <row r="17" spans="2:12" s="1" customFormat="1" ht="18" customHeight="1">
      <c r="B17" s="24"/>
      <c r="E17" s="13" t="str">
        <f>IF('Rekapitulace stavby'!E11="","",'Rekapitulace stavby'!E11)</f>
        <v>Město Tachov</v>
      </c>
      <c r="I17" s="21" t="s">
        <v>29</v>
      </c>
      <c r="J17" s="13" t="str">
        <f>IF('Rekapitulace stavby'!AN11="","",'Rekapitulace stavby'!AN11)</f>
        <v/>
      </c>
      <c r="L17" s="24"/>
    </row>
    <row r="18" spans="2:12" s="1" customFormat="1" ht="6.95" customHeight="1">
      <c r="B18" s="24"/>
      <c r="L18" s="24"/>
    </row>
    <row r="19" spans="2:12" s="1" customFormat="1" ht="12" customHeight="1">
      <c r="B19" s="24"/>
      <c r="D19" s="21" t="s">
        <v>30</v>
      </c>
      <c r="I19" s="21" t="s">
        <v>27</v>
      </c>
      <c r="J19" s="13" t="str">
        <f>'Rekapitulace stavby'!AN13</f>
        <v/>
      </c>
      <c r="L19" s="24"/>
    </row>
    <row r="20" spans="2:12" s="1" customFormat="1" ht="18" customHeight="1">
      <c r="B20" s="24"/>
      <c r="E20" s="150" t="str">
        <f>'Rekapitulace stavby'!E14</f>
        <v xml:space="preserve"> </v>
      </c>
      <c r="F20" s="150"/>
      <c r="G20" s="150"/>
      <c r="H20" s="150"/>
      <c r="I20" s="21" t="s">
        <v>29</v>
      </c>
      <c r="J20" s="13" t="str">
        <f>'Rekapitulace stavby'!AN14</f>
        <v/>
      </c>
      <c r="L20" s="24"/>
    </row>
    <row r="21" spans="2:12" s="1" customFormat="1" ht="6.95" customHeight="1">
      <c r="B21" s="24"/>
      <c r="L21" s="24"/>
    </row>
    <row r="22" spans="2:12" s="1" customFormat="1" ht="12" customHeight="1">
      <c r="B22" s="24"/>
      <c r="D22" s="21" t="s">
        <v>32</v>
      </c>
      <c r="I22" s="21" t="s">
        <v>27</v>
      </c>
      <c r="J22" s="13" t="str">
        <f>IF('Rekapitulace stavby'!AN16="","",'Rekapitulace stavby'!AN16)</f>
        <v/>
      </c>
      <c r="L22" s="24"/>
    </row>
    <row r="23" spans="2:12" s="1" customFormat="1" ht="18" customHeight="1">
      <c r="B23" s="24"/>
      <c r="E23" s="13" t="str">
        <f>IF('Rekapitulace stavby'!E17="","",'Rekapitulace stavby'!E17)</f>
        <v>Ateliér Soukup Opl Švehla s.r.o.</v>
      </c>
      <c r="I23" s="21" t="s">
        <v>29</v>
      </c>
      <c r="J23" s="13" t="str">
        <f>IF('Rekapitulace stavby'!AN17="","",'Rekapitulace stavby'!AN17)</f>
        <v/>
      </c>
      <c r="L23" s="24"/>
    </row>
    <row r="24" spans="2:12" s="1" customFormat="1" ht="6.95" customHeight="1">
      <c r="B24" s="24"/>
      <c r="L24" s="24"/>
    </row>
    <row r="25" spans="2:12" s="1" customFormat="1" ht="12" customHeight="1">
      <c r="B25" s="24"/>
      <c r="D25" s="21" t="s">
        <v>35</v>
      </c>
      <c r="I25" s="21" t="s">
        <v>27</v>
      </c>
      <c r="J25" s="13" t="str">
        <f>IF('Rekapitulace stavby'!AN19="","",'Rekapitulace stavby'!AN19)</f>
        <v/>
      </c>
      <c r="L25" s="24"/>
    </row>
    <row r="26" spans="2:12" s="1" customFormat="1" ht="18" customHeight="1">
      <c r="B26" s="24"/>
      <c r="E26" s="13" t="str">
        <f>IF('Rekapitulace stavby'!E20="","",'Rekapitulace stavby'!E20)</f>
        <v>Tomáš Chlumecký</v>
      </c>
      <c r="I26" s="21" t="s">
        <v>29</v>
      </c>
      <c r="J26" s="13" t="str">
        <f>IF('Rekapitulace stavby'!AN20="","",'Rekapitulace stavby'!AN20)</f>
        <v/>
      </c>
      <c r="L26" s="24"/>
    </row>
    <row r="27" spans="2:12" s="1" customFormat="1" ht="6.95" customHeight="1">
      <c r="B27" s="24"/>
      <c r="L27" s="24"/>
    </row>
    <row r="28" spans="2:12" s="1" customFormat="1" ht="12" customHeight="1">
      <c r="B28" s="24"/>
      <c r="D28" s="21" t="s">
        <v>37</v>
      </c>
      <c r="L28" s="24"/>
    </row>
    <row r="29" spans="2:12" s="7" customFormat="1" ht="14.45" customHeight="1">
      <c r="B29" s="86"/>
      <c r="E29" s="154" t="s">
        <v>1</v>
      </c>
      <c r="F29" s="154"/>
      <c r="G29" s="154"/>
      <c r="H29" s="154"/>
      <c r="L29" s="86"/>
    </row>
    <row r="30" spans="2:12" s="1" customFormat="1" ht="6.95" customHeight="1">
      <c r="B30" s="24"/>
      <c r="L30" s="24"/>
    </row>
    <row r="31" spans="2:12" s="1" customFormat="1" ht="6.95" customHeight="1">
      <c r="B31" s="24"/>
      <c r="D31" s="42"/>
      <c r="E31" s="42"/>
      <c r="F31" s="42"/>
      <c r="G31" s="42"/>
      <c r="H31" s="42"/>
      <c r="I31" s="42"/>
      <c r="J31" s="42"/>
      <c r="K31" s="42"/>
      <c r="L31" s="24"/>
    </row>
    <row r="32" spans="2:12" s="1" customFormat="1" ht="25.35" customHeight="1">
      <c r="B32" s="24"/>
      <c r="D32" s="87" t="s">
        <v>39</v>
      </c>
      <c r="J32" s="56">
        <f>ROUND(J87,2)</f>
        <v>0</v>
      </c>
      <c r="L32" s="24"/>
    </row>
    <row r="33" spans="2:12" s="1" customFormat="1" ht="6.95" customHeight="1">
      <c r="B33" s="24"/>
      <c r="D33" s="42"/>
      <c r="E33" s="42"/>
      <c r="F33" s="42"/>
      <c r="G33" s="42"/>
      <c r="H33" s="42"/>
      <c r="I33" s="42"/>
      <c r="J33" s="42"/>
      <c r="K33" s="42"/>
      <c r="L33" s="24"/>
    </row>
    <row r="34" spans="2:12" s="1" customFormat="1" ht="14.45" customHeight="1">
      <c r="B34" s="24"/>
      <c r="F34" s="27" t="s">
        <v>41</v>
      </c>
      <c r="I34" s="27" t="s">
        <v>40</v>
      </c>
      <c r="J34" s="27" t="s">
        <v>42</v>
      </c>
      <c r="L34" s="24"/>
    </row>
    <row r="35" spans="2:12" s="1" customFormat="1" ht="14.45" customHeight="1">
      <c r="B35" s="24"/>
      <c r="D35" s="21" t="s">
        <v>43</v>
      </c>
      <c r="E35" s="21" t="s">
        <v>44</v>
      </c>
      <c r="F35" s="88">
        <f>ROUND((SUM(BE87:BE111)),2)</f>
        <v>0</v>
      </c>
      <c r="I35" s="29">
        <v>0.21</v>
      </c>
      <c r="J35" s="88">
        <f>ROUND(((SUM(BE87:BE111))*I35),2)</f>
        <v>0</v>
      </c>
      <c r="L35" s="24"/>
    </row>
    <row r="36" spans="2:12" s="1" customFormat="1" ht="14.45" customHeight="1">
      <c r="B36" s="24"/>
      <c r="E36" s="21" t="s">
        <v>45</v>
      </c>
      <c r="F36" s="88">
        <f>ROUND((SUM(BF87:BF111)),2)</f>
        <v>0</v>
      </c>
      <c r="I36" s="29">
        <v>0.15</v>
      </c>
      <c r="J36" s="88">
        <f>ROUND(((SUM(BF87:BF111))*I36),2)</f>
        <v>0</v>
      </c>
      <c r="L36" s="24"/>
    </row>
    <row r="37" spans="2:12" s="1" customFormat="1" ht="14.45" customHeight="1" hidden="1">
      <c r="B37" s="24"/>
      <c r="E37" s="21" t="s">
        <v>46</v>
      </c>
      <c r="F37" s="88">
        <f>ROUND((SUM(BG87:BG111)),2)</f>
        <v>0</v>
      </c>
      <c r="I37" s="29">
        <v>0.21</v>
      </c>
      <c r="J37" s="88">
        <f>0</f>
        <v>0</v>
      </c>
      <c r="L37" s="24"/>
    </row>
    <row r="38" spans="2:12" s="1" customFormat="1" ht="14.45" customHeight="1" hidden="1">
      <c r="B38" s="24"/>
      <c r="E38" s="21" t="s">
        <v>47</v>
      </c>
      <c r="F38" s="88">
        <f>ROUND((SUM(BH87:BH111)),2)</f>
        <v>0</v>
      </c>
      <c r="I38" s="29">
        <v>0.15</v>
      </c>
      <c r="J38" s="88">
        <f>0</f>
        <v>0</v>
      </c>
      <c r="L38" s="24"/>
    </row>
    <row r="39" spans="2:12" s="1" customFormat="1" ht="14.45" customHeight="1" hidden="1">
      <c r="B39" s="24"/>
      <c r="E39" s="21" t="s">
        <v>48</v>
      </c>
      <c r="F39" s="88">
        <f>ROUND((SUM(BI87:BI111)),2)</f>
        <v>0</v>
      </c>
      <c r="I39" s="29">
        <v>0</v>
      </c>
      <c r="J39" s="88">
        <f>0</f>
        <v>0</v>
      </c>
      <c r="L39" s="24"/>
    </row>
    <row r="40" spans="2:12" s="1" customFormat="1" ht="6.95" customHeight="1">
      <c r="B40" s="24"/>
      <c r="L40" s="24"/>
    </row>
    <row r="41" spans="2:12" s="1" customFormat="1" ht="25.35" customHeight="1">
      <c r="B41" s="24"/>
      <c r="C41" s="89"/>
      <c r="D41" s="90" t="s">
        <v>49</v>
      </c>
      <c r="E41" s="47"/>
      <c r="F41" s="47"/>
      <c r="G41" s="91" t="s">
        <v>50</v>
      </c>
      <c r="H41" s="92" t="s">
        <v>51</v>
      </c>
      <c r="I41" s="47"/>
      <c r="J41" s="93">
        <f>SUM(J32:J39)</f>
        <v>0</v>
      </c>
      <c r="K41" s="94"/>
      <c r="L41" s="24"/>
    </row>
    <row r="42" spans="2:12" s="1" customFormat="1" ht="14.45" customHeight="1">
      <c r="B42" s="34"/>
      <c r="C42" s="35"/>
      <c r="D42" s="35"/>
      <c r="E42" s="35"/>
      <c r="F42" s="35"/>
      <c r="G42" s="35"/>
      <c r="H42" s="35"/>
      <c r="I42" s="35"/>
      <c r="J42" s="35"/>
      <c r="K42" s="35"/>
      <c r="L42" s="24"/>
    </row>
    <row r="46" spans="2:12" s="1" customFormat="1" ht="6.95" customHeight="1"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24"/>
    </row>
    <row r="47" spans="2:12" s="1" customFormat="1" ht="24.95" customHeight="1">
      <c r="B47" s="24"/>
      <c r="C47" s="17" t="s">
        <v>125</v>
      </c>
      <c r="L47" s="24"/>
    </row>
    <row r="48" spans="2:12" s="1" customFormat="1" ht="6.95" customHeight="1">
      <c r="B48" s="24"/>
      <c r="L48" s="24"/>
    </row>
    <row r="49" spans="2:12" s="1" customFormat="1" ht="12" customHeight="1">
      <c r="B49" s="24"/>
      <c r="C49" s="21" t="s">
        <v>14</v>
      </c>
      <c r="L49" s="24"/>
    </row>
    <row r="50" spans="2:12" s="1" customFormat="1" ht="14.45" customHeight="1">
      <c r="B50" s="24"/>
      <c r="E50" s="186" t="str">
        <f>E7</f>
        <v>Stavební úpravy Jízdárny - 1PP, Tachov - Světce</v>
      </c>
      <c r="F50" s="187"/>
      <c r="G50" s="187"/>
      <c r="H50" s="187"/>
      <c r="L50" s="24"/>
    </row>
    <row r="51" spans="2:12" ht="12" customHeight="1">
      <c r="B51" s="16"/>
      <c r="C51" s="21" t="s">
        <v>124</v>
      </c>
      <c r="L51" s="16"/>
    </row>
    <row r="52" spans="2:12" s="1" customFormat="1" ht="14.45" customHeight="1">
      <c r="B52" s="24"/>
      <c r="E52" s="186" t="s">
        <v>242</v>
      </c>
      <c r="F52" s="167"/>
      <c r="G52" s="167"/>
      <c r="H52" s="167"/>
      <c r="L52" s="24"/>
    </row>
    <row r="53" spans="2:12" s="1" customFormat="1" ht="12" customHeight="1">
      <c r="B53" s="24"/>
      <c r="C53" s="21" t="s">
        <v>201</v>
      </c>
      <c r="L53" s="24"/>
    </row>
    <row r="54" spans="2:12" s="1" customFormat="1" ht="14.45" customHeight="1">
      <c r="B54" s="24"/>
      <c r="E54" s="168" t="str">
        <f>E11</f>
        <v>D2 - Prvky z depozitáře- doprava a instalace prvků</v>
      </c>
      <c r="F54" s="167"/>
      <c r="G54" s="167"/>
      <c r="H54" s="167"/>
      <c r="L54" s="24"/>
    </row>
    <row r="55" spans="2:12" s="1" customFormat="1" ht="6.95" customHeight="1">
      <c r="B55" s="24"/>
      <c r="L55" s="24"/>
    </row>
    <row r="56" spans="2:12" s="1" customFormat="1" ht="12" customHeight="1">
      <c r="B56" s="24"/>
      <c r="C56" s="21" t="s">
        <v>20</v>
      </c>
      <c r="F56" s="13" t="str">
        <f>F14</f>
        <v xml:space="preserve"> </v>
      </c>
      <c r="I56" s="21" t="s">
        <v>22</v>
      </c>
      <c r="J56" s="41" t="str">
        <f>IF(J14="","",J14)</f>
        <v>6. 7. 2018</v>
      </c>
      <c r="L56" s="24"/>
    </row>
    <row r="57" spans="2:12" s="1" customFormat="1" ht="6.95" customHeight="1">
      <c r="B57" s="24"/>
      <c r="L57" s="24"/>
    </row>
    <row r="58" spans="2:12" s="1" customFormat="1" ht="22.9" customHeight="1">
      <c r="B58" s="24"/>
      <c r="C58" s="21" t="s">
        <v>26</v>
      </c>
      <c r="F58" s="13" t="str">
        <f>E17</f>
        <v>Město Tachov</v>
      </c>
      <c r="I58" s="21" t="s">
        <v>32</v>
      </c>
      <c r="J58" s="22" t="str">
        <f>E23</f>
        <v>Ateliér Soukup Opl Švehla s.r.o.</v>
      </c>
      <c r="L58" s="24"/>
    </row>
    <row r="59" spans="2:12" s="1" customFormat="1" ht="12.6" customHeight="1">
      <c r="B59" s="24"/>
      <c r="C59" s="21" t="s">
        <v>30</v>
      </c>
      <c r="F59" s="13" t="str">
        <f>IF(E20="","",E20)</f>
        <v xml:space="preserve"> </v>
      </c>
      <c r="I59" s="21" t="s">
        <v>35</v>
      </c>
      <c r="J59" s="22" t="str">
        <f>E26</f>
        <v>Tomáš Chlumecký</v>
      </c>
      <c r="L59" s="24"/>
    </row>
    <row r="60" spans="2:12" s="1" customFormat="1" ht="10.35" customHeight="1">
      <c r="B60" s="24"/>
      <c r="L60" s="24"/>
    </row>
    <row r="61" spans="2:12" s="1" customFormat="1" ht="29.25" customHeight="1">
      <c r="B61" s="24"/>
      <c r="C61" s="95" t="s">
        <v>126</v>
      </c>
      <c r="D61" s="89"/>
      <c r="E61" s="89"/>
      <c r="F61" s="89"/>
      <c r="G61" s="89"/>
      <c r="H61" s="89"/>
      <c r="I61" s="89"/>
      <c r="J61" s="96" t="s">
        <v>127</v>
      </c>
      <c r="K61" s="89"/>
      <c r="L61" s="24"/>
    </row>
    <row r="62" spans="2:12" s="1" customFormat="1" ht="10.35" customHeight="1">
      <c r="B62" s="24"/>
      <c r="L62" s="24"/>
    </row>
    <row r="63" spans="2:47" s="1" customFormat="1" ht="22.9" customHeight="1">
      <c r="B63" s="24"/>
      <c r="C63" s="97" t="s">
        <v>128</v>
      </c>
      <c r="J63" s="56">
        <f>J87</f>
        <v>0</v>
      </c>
      <c r="L63" s="24"/>
      <c r="AU63" s="13" t="s">
        <v>129</v>
      </c>
    </row>
    <row r="64" spans="2:12" s="8" customFormat="1" ht="24.95" customHeight="1">
      <c r="B64" s="98"/>
      <c r="D64" s="99" t="s">
        <v>149</v>
      </c>
      <c r="E64" s="100"/>
      <c r="F64" s="100"/>
      <c r="G64" s="100"/>
      <c r="H64" s="100"/>
      <c r="I64" s="100"/>
      <c r="J64" s="101">
        <f>J88</f>
        <v>0</v>
      </c>
      <c r="L64" s="98"/>
    </row>
    <row r="65" spans="2:12" s="11" customFormat="1" ht="19.9" customHeight="1">
      <c r="B65" s="138"/>
      <c r="D65" s="139" t="s">
        <v>150</v>
      </c>
      <c r="E65" s="140"/>
      <c r="F65" s="140"/>
      <c r="G65" s="140"/>
      <c r="H65" s="140"/>
      <c r="I65" s="140"/>
      <c r="J65" s="141">
        <f>J89</f>
        <v>0</v>
      </c>
      <c r="L65" s="138"/>
    </row>
    <row r="66" spans="2:12" s="1" customFormat="1" ht="21.75" customHeight="1">
      <c r="B66" s="24"/>
      <c r="L66" s="24"/>
    </row>
    <row r="67" spans="2:12" s="1" customFormat="1" ht="6.95" customHeight="1">
      <c r="B67" s="34"/>
      <c r="C67" s="35"/>
      <c r="D67" s="35"/>
      <c r="E67" s="35"/>
      <c r="F67" s="35"/>
      <c r="G67" s="35"/>
      <c r="H67" s="35"/>
      <c r="I67" s="35"/>
      <c r="J67" s="35"/>
      <c r="K67" s="35"/>
      <c r="L67" s="24"/>
    </row>
    <row r="71" spans="2:12" s="1" customFormat="1" ht="6.95" customHeight="1">
      <c r="B71" s="36"/>
      <c r="C71" s="37"/>
      <c r="D71" s="37"/>
      <c r="E71" s="37"/>
      <c r="F71" s="37"/>
      <c r="G71" s="37"/>
      <c r="H71" s="37"/>
      <c r="I71" s="37"/>
      <c r="J71" s="37"/>
      <c r="K71" s="37"/>
      <c r="L71" s="24"/>
    </row>
    <row r="72" spans="2:12" s="1" customFormat="1" ht="24.95" customHeight="1">
      <c r="B72" s="24"/>
      <c r="C72" s="17" t="s">
        <v>130</v>
      </c>
      <c r="L72" s="24"/>
    </row>
    <row r="73" spans="2:12" s="1" customFormat="1" ht="6.95" customHeight="1">
      <c r="B73" s="24"/>
      <c r="L73" s="24"/>
    </row>
    <row r="74" spans="2:12" s="1" customFormat="1" ht="12" customHeight="1">
      <c r="B74" s="24"/>
      <c r="C74" s="21" t="s">
        <v>14</v>
      </c>
      <c r="L74" s="24"/>
    </row>
    <row r="75" spans="2:12" s="1" customFormat="1" ht="14.45" customHeight="1">
      <c r="B75" s="24"/>
      <c r="E75" s="186" t="str">
        <f>E7</f>
        <v>Stavební úpravy Jízdárny - 1PP, Tachov - Světce</v>
      </c>
      <c r="F75" s="187"/>
      <c r="G75" s="187"/>
      <c r="H75" s="187"/>
      <c r="L75" s="24"/>
    </row>
    <row r="76" spans="2:12" ht="12" customHeight="1">
      <c r="B76" s="16"/>
      <c r="C76" s="21" t="s">
        <v>124</v>
      </c>
      <c r="L76" s="16"/>
    </row>
    <row r="77" spans="2:12" s="1" customFormat="1" ht="14.45" customHeight="1">
      <c r="B77" s="24"/>
      <c r="E77" s="186" t="s">
        <v>242</v>
      </c>
      <c r="F77" s="167"/>
      <c r="G77" s="167"/>
      <c r="H77" s="167"/>
      <c r="L77" s="24"/>
    </row>
    <row r="78" spans="2:12" s="1" customFormat="1" ht="12" customHeight="1">
      <c r="B78" s="24"/>
      <c r="C78" s="21" t="s">
        <v>201</v>
      </c>
      <c r="L78" s="24"/>
    </row>
    <row r="79" spans="2:12" s="1" customFormat="1" ht="14.45" customHeight="1">
      <c r="B79" s="24"/>
      <c r="E79" s="168" t="str">
        <f>E11</f>
        <v>D2 - Prvky z depozitáře- doprava a instalace prvků</v>
      </c>
      <c r="F79" s="167"/>
      <c r="G79" s="167"/>
      <c r="H79" s="167"/>
      <c r="L79" s="24"/>
    </row>
    <row r="80" spans="2:12" s="1" customFormat="1" ht="6.95" customHeight="1">
      <c r="B80" s="24"/>
      <c r="L80" s="24"/>
    </row>
    <row r="81" spans="2:12" s="1" customFormat="1" ht="12" customHeight="1">
      <c r="B81" s="24"/>
      <c r="C81" s="21" t="s">
        <v>20</v>
      </c>
      <c r="F81" s="13" t="str">
        <f>F14</f>
        <v xml:space="preserve"> </v>
      </c>
      <c r="I81" s="21" t="s">
        <v>22</v>
      </c>
      <c r="J81" s="41" t="str">
        <f>IF(J14="","",J14)</f>
        <v>6. 7. 2018</v>
      </c>
      <c r="L81" s="24"/>
    </row>
    <row r="82" spans="2:12" s="1" customFormat="1" ht="6.95" customHeight="1">
      <c r="B82" s="24"/>
      <c r="L82" s="24"/>
    </row>
    <row r="83" spans="2:12" s="1" customFormat="1" ht="22.9" customHeight="1">
      <c r="B83" s="24"/>
      <c r="C83" s="21" t="s">
        <v>26</v>
      </c>
      <c r="F83" s="13" t="str">
        <f>E17</f>
        <v>Město Tachov</v>
      </c>
      <c r="I83" s="21" t="s">
        <v>32</v>
      </c>
      <c r="J83" s="22" t="str">
        <f>E23</f>
        <v>Ateliér Soukup Opl Švehla s.r.o.</v>
      </c>
      <c r="L83" s="24"/>
    </row>
    <row r="84" spans="2:12" s="1" customFormat="1" ht="12.6" customHeight="1">
      <c r="B84" s="24"/>
      <c r="C84" s="21" t="s">
        <v>30</v>
      </c>
      <c r="F84" s="13" t="str">
        <f>IF(E20="","",E20)</f>
        <v xml:space="preserve"> </v>
      </c>
      <c r="I84" s="21" t="s">
        <v>35</v>
      </c>
      <c r="J84" s="22" t="str">
        <f>E26</f>
        <v>Tomáš Chlumecký</v>
      </c>
      <c r="L84" s="24"/>
    </row>
    <row r="85" spans="2:12" s="1" customFormat="1" ht="10.35" customHeight="1">
      <c r="B85" s="24"/>
      <c r="L85" s="24"/>
    </row>
    <row r="86" spans="2:20" s="9" customFormat="1" ht="29.25" customHeight="1">
      <c r="B86" s="102"/>
      <c r="C86" s="103" t="s">
        <v>131</v>
      </c>
      <c r="D86" s="104" t="s">
        <v>58</v>
      </c>
      <c r="E86" s="104" t="s">
        <v>54</v>
      </c>
      <c r="F86" s="104" t="s">
        <v>55</v>
      </c>
      <c r="G86" s="104" t="s">
        <v>132</v>
      </c>
      <c r="H86" s="104" t="s">
        <v>133</v>
      </c>
      <c r="I86" s="104" t="s">
        <v>134</v>
      </c>
      <c r="J86" s="105" t="s">
        <v>127</v>
      </c>
      <c r="K86" s="106" t="s">
        <v>135</v>
      </c>
      <c r="L86" s="102"/>
      <c r="M86" s="49" t="s">
        <v>1</v>
      </c>
      <c r="N86" s="50" t="s">
        <v>43</v>
      </c>
      <c r="O86" s="50" t="s">
        <v>136</v>
      </c>
      <c r="P86" s="50" t="s">
        <v>137</v>
      </c>
      <c r="Q86" s="50" t="s">
        <v>138</v>
      </c>
      <c r="R86" s="50" t="s">
        <v>139</v>
      </c>
      <c r="S86" s="50" t="s">
        <v>140</v>
      </c>
      <c r="T86" s="51" t="s">
        <v>141</v>
      </c>
    </row>
    <row r="87" spans="2:63" s="1" customFormat="1" ht="22.9" customHeight="1">
      <c r="B87" s="24"/>
      <c r="C87" s="54" t="s">
        <v>142</v>
      </c>
      <c r="J87" s="107">
        <f>BK87</f>
        <v>0</v>
      </c>
      <c r="L87" s="24"/>
      <c r="M87" s="52"/>
      <c r="N87" s="42"/>
      <c r="O87" s="42"/>
      <c r="P87" s="108">
        <f>P88</f>
        <v>0</v>
      </c>
      <c r="Q87" s="42"/>
      <c r="R87" s="108">
        <f>R88</f>
        <v>0</v>
      </c>
      <c r="S87" s="42"/>
      <c r="T87" s="109">
        <f>T88</f>
        <v>0</v>
      </c>
      <c r="AT87" s="13" t="s">
        <v>72</v>
      </c>
      <c r="AU87" s="13" t="s">
        <v>129</v>
      </c>
      <c r="BK87" s="110">
        <f>BK88</f>
        <v>0</v>
      </c>
    </row>
    <row r="88" spans="2:63" s="10" customFormat="1" ht="25.9" customHeight="1">
      <c r="B88" s="111"/>
      <c r="D88" s="112" t="s">
        <v>72</v>
      </c>
      <c r="E88" s="113" t="s">
        <v>152</v>
      </c>
      <c r="F88" s="113" t="s">
        <v>153</v>
      </c>
      <c r="J88" s="114">
        <f>BK88</f>
        <v>0</v>
      </c>
      <c r="L88" s="111"/>
      <c r="M88" s="115"/>
      <c r="N88" s="116"/>
      <c r="O88" s="116"/>
      <c r="P88" s="117">
        <f>P89</f>
        <v>0</v>
      </c>
      <c r="Q88" s="116"/>
      <c r="R88" s="117">
        <f>R89</f>
        <v>0</v>
      </c>
      <c r="S88" s="116"/>
      <c r="T88" s="118">
        <f>T89</f>
        <v>0</v>
      </c>
      <c r="AR88" s="112" t="s">
        <v>78</v>
      </c>
      <c r="AT88" s="119" t="s">
        <v>72</v>
      </c>
      <c r="AU88" s="119" t="s">
        <v>73</v>
      </c>
      <c r="AY88" s="112" t="s">
        <v>144</v>
      </c>
      <c r="BK88" s="120">
        <f>BK89</f>
        <v>0</v>
      </c>
    </row>
    <row r="89" spans="2:63" s="10" customFormat="1" ht="22.9" customHeight="1">
      <c r="B89" s="111"/>
      <c r="D89" s="112" t="s">
        <v>72</v>
      </c>
      <c r="E89" s="142" t="s">
        <v>157</v>
      </c>
      <c r="F89" s="142" t="s">
        <v>158</v>
      </c>
      <c r="J89" s="143">
        <f>BK89</f>
        <v>0</v>
      </c>
      <c r="L89" s="111"/>
      <c r="M89" s="115"/>
      <c r="N89" s="116"/>
      <c r="O89" s="116"/>
      <c r="P89" s="117">
        <f>SUM(P90:P111)</f>
        <v>0</v>
      </c>
      <c r="Q89" s="116"/>
      <c r="R89" s="117">
        <f>SUM(R90:R111)</f>
        <v>0</v>
      </c>
      <c r="S89" s="116"/>
      <c r="T89" s="118">
        <f>SUM(T90:T111)</f>
        <v>0</v>
      </c>
      <c r="AR89" s="112" t="s">
        <v>78</v>
      </c>
      <c r="AT89" s="119" t="s">
        <v>72</v>
      </c>
      <c r="AU89" s="119" t="s">
        <v>19</v>
      </c>
      <c r="AY89" s="112" t="s">
        <v>144</v>
      </c>
      <c r="BK89" s="120">
        <f>SUM(BK90:BK111)</f>
        <v>0</v>
      </c>
    </row>
    <row r="90" spans="2:65" s="1" customFormat="1" ht="14.45" customHeight="1">
      <c r="B90" s="121"/>
      <c r="C90" s="122" t="s">
        <v>175</v>
      </c>
      <c r="D90" s="122" t="s">
        <v>113</v>
      </c>
      <c r="E90" s="123" t="s">
        <v>256</v>
      </c>
      <c r="F90" s="124" t="s">
        <v>324</v>
      </c>
      <c r="G90" s="125" t="s">
        <v>155</v>
      </c>
      <c r="H90" s="126">
        <v>1</v>
      </c>
      <c r="I90" s="127"/>
      <c r="J90" s="127">
        <f aca="true" t="shared" si="0" ref="J90:J111">ROUND(I90*H90,2)</f>
        <v>0</v>
      </c>
      <c r="K90" s="124" t="s">
        <v>1</v>
      </c>
      <c r="L90" s="24"/>
      <c r="M90" s="44" t="s">
        <v>1</v>
      </c>
      <c r="N90" s="128" t="s">
        <v>44</v>
      </c>
      <c r="O90" s="129">
        <v>0</v>
      </c>
      <c r="P90" s="129">
        <f aca="true" t="shared" si="1" ref="P90:P111">O90*H90</f>
        <v>0</v>
      </c>
      <c r="Q90" s="129">
        <v>0</v>
      </c>
      <c r="R90" s="129">
        <f aca="true" t="shared" si="2" ref="R90:R111">Q90*H90</f>
        <v>0</v>
      </c>
      <c r="S90" s="129">
        <v>0</v>
      </c>
      <c r="T90" s="130">
        <f aca="true" t="shared" si="3" ref="T90:T111">S90*H90</f>
        <v>0</v>
      </c>
      <c r="AR90" s="13" t="s">
        <v>154</v>
      </c>
      <c r="AT90" s="13" t="s">
        <v>113</v>
      </c>
      <c r="AU90" s="13" t="s">
        <v>78</v>
      </c>
      <c r="AY90" s="13" t="s">
        <v>144</v>
      </c>
      <c r="BE90" s="131">
        <f aca="true" t="shared" si="4" ref="BE90:BE111">IF(N90="základní",J90,0)</f>
        <v>0</v>
      </c>
      <c r="BF90" s="131">
        <f aca="true" t="shared" si="5" ref="BF90:BF111">IF(N90="snížená",J90,0)</f>
        <v>0</v>
      </c>
      <c r="BG90" s="131">
        <f aca="true" t="shared" si="6" ref="BG90:BG111">IF(N90="zákl. přenesená",J90,0)</f>
        <v>0</v>
      </c>
      <c r="BH90" s="131">
        <f aca="true" t="shared" si="7" ref="BH90:BH111">IF(N90="sníž. přenesená",J90,0)</f>
        <v>0</v>
      </c>
      <c r="BI90" s="131">
        <f aca="true" t="shared" si="8" ref="BI90:BI111">IF(N90="nulová",J90,0)</f>
        <v>0</v>
      </c>
      <c r="BJ90" s="13" t="s">
        <v>19</v>
      </c>
      <c r="BK90" s="131">
        <f aca="true" t="shared" si="9" ref="BK90:BK111">ROUND(I90*H90,2)</f>
        <v>0</v>
      </c>
      <c r="BL90" s="13" t="s">
        <v>154</v>
      </c>
      <c r="BM90" s="13" t="s">
        <v>258</v>
      </c>
    </row>
    <row r="91" spans="2:65" s="1" customFormat="1" ht="14.45" customHeight="1">
      <c r="B91" s="121"/>
      <c r="C91" s="122" t="s">
        <v>176</v>
      </c>
      <c r="D91" s="122" t="s">
        <v>113</v>
      </c>
      <c r="E91" s="123" t="s">
        <v>259</v>
      </c>
      <c r="F91" s="124" t="s">
        <v>325</v>
      </c>
      <c r="G91" s="125" t="s">
        <v>155</v>
      </c>
      <c r="H91" s="126">
        <v>55</v>
      </c>
      <c r="I91" s="127"/>
      <c r="J91" s="127">
        <f t="shared" si="0"/>
        <v>0</v>
      </c>
      <c r="K91" s="124" t="s">
        <v>1</v>
      </c>
      <c r="L91" s="24"/>
      <c r="M91" s="44" t="s">
        <v>1</v>
      </c>
      <c r="N91" s="128" t="s">
        <v>44</v>
      </c>
      <c r="O91" s="129">
        <v>0</v>
      </c>
      <c r="P91" s="129">
        <f t="shared" si="1"/>
        <v>0</v>
      </c>
      <c r="Q91" s="129">
        <v>0</v>
      </c>
      <c r="R91" s="129">
        <f t="shared" si="2"/>
        <v>0</v>
      </c>
      <c r="S91" s="129">
        <v>0</v>
      </c>
      <c r="T91" s="130">
        <f t="shared" si="3"/>
        <v>0</v>
      </c>
      <c r="AR91" s="13" t="s">
        <v>154</v>
      </c>
      <c r="AT91" s="13" t="s">
        <v>113</v>
      </c>
      <c r="AU91" s="13" t="s">
        <v>78</v>
      </c>
      <c r="AY91" s="13" t="s">
        <v>144</v>
      </c>
      <c r="BE91" s="131">
        <f t="shared" si="4"/>
        <v>0</v>
      </c>
      <c r="BF91" s="131">
        <f t="shared" si="5"/>
        <v>0</v>
      </c>
      <c r="BG91" s="131">
        <f t="shared" si="6"/>
        <v>0</v>
      </c>
      <c r="BH91" s="131">
        <f t="shared" si="7"/>
        <v>0</v>
      </c>
      <c r="BI91" s="131">
        <f t="shared" si="8"/>
        <v>0</v>
      </c>
      <c r="BJ91" s="13" t="s">
        <v>19</v>
      </c>
      <c r="BK91" s="131">
        <f t="shared" si="9"/>
        <v>0</v>
      </c>
      <c r="BL91" s="13" t="s">
        <v>154</v>
      </c>
      <c r="BM91" s="13" t="s">
        <v>261</v>
      </c>
    </row>
    <row r="92" spans="2:65" s="1" customFormat="1" ht="14.45" customHeight="1">
      <c r="B92" s="121"/>
      <c r="C92" s="122" t="s">
        <v>177</v>
      </c>
      <c r="D92" s="122" t="s">
        <v>113</v>
      </c>
      <c r="E92" s="123" t="s">
        <v>262</v>
      </c>
      <c r="F92" s="124" t="s">
        <v>326</v>
      </c>
      <c r="G92" s="125" t="s">
        <v>155</v>
      </c>
      <c r="H92" s="126">
        <v>1</v>
      </c>
      <c r="I92" s="127"/>
      <c r="J92" s="127">
        <f t="shared" si="0"/>
        <v>0</v>
      </c>
      <c r="K92" s="124" t="s">
        <v>1</v>
      </c>
      <c r="L92" s="24"/>
      <c r="M92" s="44" t="s">
        <v>1</v>
      </c>
      <c r="N92" s="128" t="s">
        <v>44</v>
      </c>
      <c r="O92" s="129">
        <v>0</v>
      </c>
      <c r="P92" s="129">
        <f t="shared" si="1"/>
        <v>0</v>
      </c>
      <c r="Q92" s="129">
        <v>0</v>
      </c>
      <c r="R92" s="129">
        <f t="shared" si="2"/>
        <v>0</v>
      </c>
      <c r="S92" s="129">
        <v>0</v>
      </c>
      <c r="T92" s="130">
        <f t="shared" si="3"/>
        <v>0</v>
      </c>
      <c r="AR92" s="13" t="s">
        <v>154</v>
      </c>
      <c r="AT92" s="13" t="s">
        <v>113</v>
      </c>
      <c r="AU92" s="13" t="s">
        <v>78</v>
      </c>
      <c r="AY92" s="13" t="s">
        <v>144</v>
      </c>
      <c r="BE92" s="131">
        <f t="shared" si="4"/>
        <v>0</v>
      </c>
      <c r="BF92" s="131">
        <f t="shared" si="5"/>
        <v>0</v>
      </c>
      <c r="BG92" s="131">
        <f t="shared" si="6"/>
        <v>0</v>
      </c>
      <c r="BH92" s="131">
        <f t="shared" si="7"/>
        <v>0</v>
      </c>
      <c r="BI92" s="131">
        <f t="shared" si="8"/>
        <v>0</v>
      </c>
      <c r="BJ92" s="13" t="s">
        <v>19</v>
      </c>
      <c r="BK92" s="131">
        <f t="shared" si="9"/>
        <v>0</v>
      </c>
      <c r="BL92" s="13" t="s">
        <v>154</v>
      </c>
      <c r="BM92" s="13" t="s">
        <v>264</v>
      </c>
    </row>
    <row r="93" spans="2:65" s="1" customFormat="1" ht="14.45" customHeight="1">
      <c r="B93" s="121"/>
      <c r="C93" s="122" t="s">
        <v>8</v>
      </c>
      <c r="D93" s="122" t="s">
        <v>113</v>
      </c>
      <c r="E93" s="123" t="s">
        <v>265</v>
      </c>
      <c r="F93" s="124" t="s">
        <v>327</v>
      </c>
      <c r="G93" s="125" t="s">
        <v>155</v>
      </c>
      <c r="H93" s="126">
        <v>1</v>
      </c>
      <c r="I93" s="127"/>
      <c r="J93" s="127">
        <f t="shared" si="0"/>
        <v>0</v>
      </c>
      <c r="K93" s="124" t="s">
        <v>1</v>
      </c>
      <c r="L93" s="24"/>
      <c r="M93" s="44" t="s">
        <v>1</v>
      </c>
      <c r="N93" s="128" t="s">
        <v>44</v>
      </c>
      <c r="O93" s="129">
        <v>0</v>
      </c>
      <c r="P93" s="129">
        <f t="shared" si="1"/>
        <v>0</v>
      </c>
      <c r="Q93" s="129">
        <v>0</v>
      </c>
      <c r="R93" s="129">
        <f t="shared" si="2"/>
        <v>0</v>
      </c>
      <c r="S93" s="129">
        <v>0</v>
      </c>
      <c r="T93" s="130">
        <f t="shared" si="3"/>
        <v>0</v>
      </c>
      <c r="AR93" s="13" t="s">
        <v>154</v>
      </c>
      <c r="AT93" s="13" t="s">
        <v>113</v>
      </c>
      <c r="AU93" s="13" t="s">
        <v>78</v>
      </c>
      <c r="AY93" s="13" t="s">
        <v>144</v>
      </c>
      <c r="BE93" s="131">
        <f t="shared" si="4"/>
        <v>0</v>
      </c>
      <c r="BF93" s="131">
        <f t="shared" si="5"/>
        <v>0</v>
      </c>
      <c r="BG93" s="131">
        <f t="shared" si="6"/>
        <v>0</v>
      </c>
      <c r="BH93" s="131">
        <f t="shared" si="7"/>
        <v>0</v>
      </c>
      <c r="BI93" s="131">
        <f t="shared" si="8"/>
        <v>0</v>
      </c>
      <c r="BJ93" s="13" t="s">
        <v>19</v>
      </c>
      <c r="BK93" s="131">
        <f t="shared" si="9"/>
        <v>0</v>
      </c>
      <c r="BL93" s="13" t="s">
        <v>154</v>
      </c>
      <c r="BM93" s="13" t="s">
        <v>267</v>
      </c>
    </row>
    <row r="94" spans="2:65" s="1" customFormat="1" ht="14.45" customHeight="1">
      <c r="B94" s="121"/>
      <c r="C94" s="122" t="s">
        <v>154</v>
      </c>
      <c r="D94" s="122" t="s">
        <v>113</v>
      </c>
      <c r="E94" s="123" t="s">
        <v>268</v>
      </c>
      <c r="F94" s="124" t="s">
        <v>328</v>
      </c>
      <c r="G94" s="125" t="s">
        <v>155</v>
      </c>
      <c r="H94" s="126">
        <v>1</v>
      </c>
      <c r="I94" s="127"/>
      <c r="J94" s="127">
        <f t="shared" si="0"/>
        <v>0</v>
      </c>
      <c r="K94" s="124" t="s">
        <v>1</v>
      </c>
      <c r="L94" s="24"/>
      <c r="M94" s="44" t="s">
        <v>1</v>
      </c>
      <c r="N94" s="128" t="s">
        <v>44</v>
      </c>
      <c r="O94" s="129">
        <v>0</v>
      </c>
      <c r="P94" s="129">
        <f t="shared" si="1"/>
        <v>0</v>
      </c>
      <c r="Q94" s="129">
        <v>0</v>
      </c>
      <c r="R94" s="129">
        <f t="shared" si="2"/>
        <v>0</v>
      </c>
      <c r="S94" s="129">
        <v>0</v>
      </c>
      <c r="T94" s="130">
        <f t="shared" si="3"/>
        <v>0</v>
      </c>
      <c r="AR94" s="13" t="s">
        <v>154</v>
      </c>
      <c r="AT94" s="13" t="s">
        <v>113</v>
      </c>
      <c r="AU94" s="13" t="s">
        <v>78</v>
      </c>
      <c r="AY94" s="13" t="s">
        <v>144</v>
      </c>
      <c r="BE94" s="131">
        <f t="shared" si="4"/>
        <v>0</v>
      </c>
      <c r="BF94" s="131">
        <f t="shared" si="5"/>
        <v>0</v>
      </c>
      <c r="BG94" s="131">
        <f t="shared" si="6"/>
        <v>0</v>
      </c>
      <c r="BH94" s="131">
        <f t="shared" si="7"/>
        <v>0</v>
      </c>
      <c r="BI94" s="131">
        <f t="shared" si="8"/>
        <v>0</v>
      </c>
      <c r="BJ94" s="13" t="s">
        <v>19</v>
      </c>
      <c r="BK94" s="131">
        <f t="shared" si="9"/>
        <v>0</v>
      </c>
      <c r="BL94" s="13" t="s">
        <v>154</v>
      </c>
      <c r="BM94" s="13" t="s">
        <v>270</v>
      </c>
    </row>
    <row r="95" spans="2:65" s="1" customFormat="1" ht="14.45" customHeight="1">
      <c r="B95" s="121"/>
      <c r="C95" s="122" t="s">
        <v>178</v>
      </c>
      <c r="D95" s="122" t="s">
        <v>113</v>
      </c>
      <c r="E95" s="123" t="s">
        <v>271</v>
      </c>
      <c r="F95" s="124" t="s">
        <v>329</v>
      </c>
      <c r="G95" s="125" t="s">
        <v>155</v>
      </c>
      <c r="H95" s="126">
        <v>1</v>
      </c>
      <c r="I95" s="127"/>
      <c r="J95" s="127">
        <f t="shared" si="0"/>
        <v>0</v>
      </c>
      <c r="K95" s="124" t="s">
        <v>1</v>
      </c>
      <c r="L95" s="24"/>
      <c r="M95" s="44" t="s">
        <v>1</v>
      </c>
      <c r="N95" s="128" t="s">
        <v>44</v>
      </c>
      <c r="O95" s="129">
        <v>0</v>
      </c>
      <c r="P95" s="129">
        <f t="shared" si="1"/>
        <v>0</v>
      </c>
      <c r="Q95" s="129">
        <v>0</v>
      </c>
      <c r="R95" s="129">
        <f t="shared" si="2"/>
        <v>0</v>
      </c>
      <c r="S95" s="129">
        <v>0</v>
      </c>
      <c r="T95" s="130">
        <f t="shared" si="3"/>
        <v>0</v>
      </c>
      <c r="AR95" s="13" t="s">
        <v>154</v>
      </c>
      <c r="AT95" s="13" t="s">
        <v>113</v>
      </c>
      <c r="AU95" s="13" t="s">
        <v>78</v>
      </c>
      <c r="AY95" s="13" t="s">
        <v>144</v>
      </c>
      <c r="BE95" s="131">
        <f t="shared" si="4"/>
        <v>0</v>
      </c>
      <c r="BF95" s="131">
        <f t="shared" si="5"/>
        <v>0</v>
      </c>
      <c r="BG95" s="131">
        <f t="shared" si="6"/>
        <v>0</v>
      </c>
      <c r="BH95" s="131">
        <f t="shared" si="7"/>
        <v>0</v>
      </c>
      <c r="BI95" s="131">
        <f t="shared" si="8"/>
        <v>0</v>
      </c>
      <c r="BJ95" s="13" t="s">
        <v>19</v>
      </c>
      <c r="BK95" s="131">
        <f t="shared" si="9"/>
        <v>0</v>
      </c>
      <c r="BL95" s="13" t="s">
        <v>154</v>
      </c>
      <c r="BM95" s="13" t="s">
        <v>273</v>
      </c>
    </row>
    <row r="96" spans="2:65" s="1" customFormat="1" ht="14.45" customHeight="1">
      <c r="B96" s="121"/>
      <c r="C96" s="122" t="s">
        <v>179</v>
      </c>
      <c r="D96" s="122" t="s">
        <v>113</v>
      </c>
      <c r="E96" s="123" t="s">
        <v>274</v>
      </c>
      <c r="F96" s="124" t="s">
        <v>330</v>
      </c>
      <c r="G96" s="125" t="s">
        <v>155</v>
      </c>
      <c r="H96" s="126">
        <v>1</v>
      </c>
      <c r="I96" s="127"/>
      <c r="J96" s="127">
        <f t="shared" si="0"/>
        <v>0</v>
      </c>
      <c r="K96" s="124" t="s">
        <v>1</v>
      </c>
      <c r="L96" s="24"/>
      <c r="M96" s="44" t="s">
        <v>1</v>
      </c>
      <c r="N96" s="128" t="s">
        <v>44</v>
      </c>
      <c r="O96" s="129">
        <v>0</v>
      </c>
      <c r="P96" s="129">
        <f t="shared" si="1"/>
        <v>0</v>
      </c>
      <c r="Q96" s="129">
        <v>0</v>
      </c>
      <c r="R96" s="129">
        <f t="shared" si="2"/>
        <v>0</v>
      </c>
      <c r="S96" s="129">
        <v>0</v>
      </c>
      <c r="T96" s="130">
        <f t="shared" si="3"/>
        <v>0</v>
      </c>
      <c r="AR96" s="13" t="s">
        <v>154</v>
      </c>
      <c r="AT96" s="13" t="s">
        <v>113</v>
      </c>
      <c r="AU96" s="13" t="s">
        <v>78</v>
      </c>
      <c r="AY96" s="13" t="s">
        <v>144</v>
      </c>
      <c r="BE96" s="131">
        <f t="shared" si="4"/>
        <v>0</v>
      </c>
      <c r="BF96" s="131">
        <f t="shared" si="5"/>
        <v>0</v>
      </c>
      <c r="BG96" s="131">
        <f t="shared" si="6"/>
        <v>0</v>
      </c>
      <c r="BH96" s="131">
        <f t="shared" si="7"/>
        <v>0</v>
      </c>
      <c r="BI96" s="131">
        <f t="shared" si="8"/>
        <v>0</v>
      </c>
      <c r="BJ96" s="13" t="s">
        <v>19</v>
      </c>
      <c r="BK96" s="131">
        <f t="shared" si="9"/>
        <v>0</v>
      </c>
      <c r="BL96" s="13" t="s">
        <v>154</v>
      </c>
      <c r="BM96" s="13" t="s">
        <v>276</v>
      </c>
    </row>
    <row r="97" spans="2:65" s="1" customFormat="1" ht="14.45" customHeight="1">
      <c r="B97" s="121"/>
      <c r="C97" s="122" t="s">
        <v>180</v>
      </c>
      <c r="D97" s="122" t="s">
        <v>113</v>
      </c>
      <c r="E97" s="123" t="s">
        <v>277</v>
      </c>
      <c r="F97" s="124" t="s">
        <v>331</v>
      </c>
      <c r="G97" s="125" t="s">
        <v>155</v>
      </c>
      <c r="H97" s="126">
        <v>1</v>
      </c>
      <c r="I97" s="127"/>
      <c r="J97" s="127">
        <f t="shared" si="0"/>
        <v>0</v>
      </c>
      <c r="K97" s="124" t="s">
        <v>1</v>
      </c>
      <c r="L97" s="24"/>
      <c r="M97" s="44" t="s">
        <v>1</v>
      </c>
      <c r="N97" s="128" t="s">
        <v>44</v>
      </c>
      <c r="O97" s="129">
        <v>0</v>
      </c>
      <c r="P97" s="129">
        <f t="shared" si="1"/>
        <v>0</v>
      </c>
      <c r="Q97" s="129">
        <v>0</v>
      </c>
      <c r="R97" s="129">
        <f t="shared" si="2"/>
        <v>0</v>
      </c>
      <c r="S97" s="129">
        <v>0</v>
      </c>
      <c r="T97" s="130">
        <f t="shared" si="3"/>
        <v>0</v>
      </c>
      <c r="AR97" s="13" t="s">
        <v>154</v>
      </c>
      <c r="AT97" s="13" t="s">
        <v>113</v>
      </c>
      <c r="AU97" s="13" t="s">
        <v>78</v>
      </c>
      <c r="AY97" s="13" t="s">
        <v>144</v>
      </c>
      <c r="BE97" s="131">
        <f t="shared" si="4"/>
        <v>0</v>
      </c>
      <c r="BF97" s="131">
        <f t="shared" si="5"/>
        <v>0</v>
      </c>
      <c r="BG97" s="131">
        <f t="shared" si="6"/>
        <v>0</v>
      </c>
      <c r="BH97" s="131">
        <f t="shared" si="7"/>
        <v>0</v>
      </c>
      <c r="BI97" s="131">
        <f t="shared" si="8"/>
        <v>0</v>
      </c>
      <c r="BJ97" s="13" t="s">
        <v>19</v>
      </c>
      <c r="BK97" s="131">
        <f t="shared" si="9"/>
        <v>0</v>
      </c>
      <c r="BL97" s="13" t="s">
        <v>154</v>
      </c>
      <c r="BM97" s="13" t="s">
        <v>279</v>
      </c>
    </row>
    <row r="98" spans="2:65" s="1" customFormat="1" ht="14.45" customHeight="1">
      <c r="B98" s="121"/>
      <c r="C98" s="122" t="s">
        <v>181</v>
      </c>
      <c r="D98" s="122" t="s">
        <v>113</v>
      </c>
      <c r="E98" s="123" t="s">
        <v>280</v>
      </c>
      <c r="F98" s="124" t="s">
        <v>332</v>
      </c>
      <c r="G98" s="125" t="s">
        <v>155</v>
      </c>
      <c r="H98" s="126">
        <v>1</v>
      </c>
      <c r="I98" s="127"/>
      <c r="J98" s="127">
        <f t="shared" si="0"/>
        <v>0</v>
      </c>
      <c r="K98" s="124" t="s">
        <v>1</v>
      </c>
      <c r="L98" s="24"/>
      <c r="M98" s="44" t="s">
        <v>1</v>
      </c>
      <c r="N98" s="128" t="s">
        <v>44</v>
      </c>
      <c r="O98" s="129">
        <v>0</v>
      </c>
      <c r="P98" s="129">
        <f t="shared" si="1"/>
        <v>0</v>
      </c>
      <c r="Q98" s="129">
        <v>0</v>
      </c>
      <c r="R98" s="129">
        <f t="shared" si="2"/>
        <v>0</v>
      </c>
      <c r="S98" s="129">
        <v>0</v>
      </c>
      <c r="T98" s="130">
        <f t="shared" si="3"/>
        <v>0</v>
      </c>
      <c r="AR98" s="13" t="s">
        <v>154</v>
      </c>
      <c r="AT98" s="13" t="s">
        <v>113</v>
      </c>
      <c r="AU98" s="13" t="s">
        <v>78</v>
      </c>
      <c r="AY98" s="13" t="s">
        <v>144</v>
      </c>
      <c r="BE98" s="131">
        <f t="shared" si="4"/>
        <v>0</v>
      </c>
      <c r="BF98" s="131">
        <f t="shared" si="5"/>
        <v>0</v>
      </c>
      <c r="BG98" s="131">
        <f t="shared" si="6"/>
        <v>0</v>
      </c>
      <c r="BH98" s="131">
        <f t="shared" si="7"/>
        <v>0</v>
      </c>
      <c r="BI98" s="131">
        <f t="shared" si="8"/>
        <v>0</v>
      </c>
      <c r="BJ98" s="13" t="s">
        <v>19</v>
      </c>
      <c r="BK98" s="131">
        <f t="shared" si="9"/>
        <v>0</v>
      </c>
      <c r="BL98" s="13" t="s">
        <v>154</v>
      </c>
      <c r="BM98" s="13" t="s">
        <v>282</v>
      </c>
    </row>
    <row r="99" spans="2:65" s="1" customFormat="1" ht="20.45" customHeight="1">
      <c r="B99" s="121"/>
      <c r="C99" s="122" t="s">
        <v>7</v>
      </c>
      <c r="D99" s="122" t="s">
        <v>113</v>
      </c>
      <c r="E99" s="123" t="s">
        <v>283</v>
      </c>
      <c r="F99" s="124" t="s">
        <v>333</v>
      </c>
      <c r="G99" s="125" t="s">
        <v>155</v>
      </c>
      <c r="H99" s="126">
        <v>3</v>
      </c>
      <c r="I99" s="127"/>
      <c r="J99" s="127">
        <f t="shared" si="0"/>
        <v>0</v>
      </c>
      <c r="K99" s="124" t="s">
        <v>1</v>
      </c>
      <c r="L99" s="24"/>
      <c r="M99" s="44" t="s">
        <v>1</v>
      </c>
      <c r="N99" s="128" t="s">
        <v>44</v>
      </c>
      <c r="O99" s="129">
        <v>0</v>
      </c>
      <c r="P99" s="129">
        <f t="shared" si="1"/>
        <v>0</v>
      </c>
      <c r="Q99" s="129">
        <v>0</v>
      </c>
      <c r="R99" s="129">
        <f t="shared" si="2"/>
        <v>0</v>
      </c>
      <c r="S99" s="129">
        <v>0</v>
      </c>
      <c r="T99" s="130">
        <f t="shared" si="3"/>
        <v>0</v>
      </c>
      <c r="AR99" s="13" t="s">
        <v>154</v>
      </c>
      <c r="AT99" s="13" t="s">
        <v>113</v>
      </c>
      <c r="AU99" s="13" t="s">
        <v>78</v>
      </c>
      <c r="AY99" s="13" t="s">
        <v>144</v>
      </c>
      <c r="BE99" s="131">
        <f t="shared" si="4"/>
        <v>0</v>
      </c>
      <c r="BF99" s="131">
        <f t="shared" si="5"/>
        <v>0</v>
      </c>
      <c r="BG99" s="131">
        <f t="shared" si="6"/>
        <v>0</v>
      </c>
      <c r="BH99" s="131">
        <f t="shared" si="7"/>
        <v>0</v>
      </c>
      <c r="BI99" s="131">
        <f t="shared" si="8"/>
        <v>0</v>
      </c>
      <c r="BJ99" s="13" t="s">
        <v>19</v>
      </c>
      <c r="BK99" s="131">
        <f t="shared" si="9"/>
        <v>0</v>
      </c>
      <c r="BL99" s="13" t="s">
        <v>154</v>
      </c>
      <c r="BM99" s="13" t="s">
        <v>285</v>
      </c>
    </row>
    <row r="100" spans="2:65" s="1" customFormat="1" ht="14.45" customHeight="1">
      <c r="B100" s="121"/>
      <c r="C100" s="122" t="s">
        <v>159</v>
      </c>
      <c r="D100" s="122" t="s">
        <v>113</v>
      </c>
      <c r="E100" s="123" t="s">
        <v>286</v>
      </c>
      <c r="F100" s="124" t="s">
        <v>334</v>
      </c>
      <c r="G100" s="125" t="s">
        <v>155</v>
      </c>
      <c r="H100" s="126">
        <v>1</v>
      </c>
      <c r="I100" s="127"/>
      <c r="J100" s="127">
        <f t="shared" si="0"/>
        <v>0</v>
      </c>
      <c r="K100" s="124" t="s">
        <v>1</v>
      </c>
      <c r="L100" s="24"/>
      <c r="M100" s="44" t="s">
        <v>1</v>
      </c>
      <c r="N100" s="128" t="s">
        <v>44</v>
      </c>
      <c r="O100" s="129">
        <v>0</v>
      </c>
      <c r="P100" s="129">
        <f t="shared" si="1"/>
        <v>0</v>
      </c>
      <c r="Q100" s="129">
        <v>0</v>
      </c>
      <c r="R100" s="129">
        <f t="shared" si="2"/>
        <v>0</v>
      </c>
      <c r="S100" s="129">
        <v>0</v>
      </c>
      <c r="T100" s="130">
        <f t="shared" si="3"/>
        <v>0</v>
      </c>
      <c r="AR100" s="13" t="s">
        <v>154</v>
      </c>
      <c r="AT100" s="13" t="s">
        <v>113</v>
      </c>
      <c r="AU100" s="13" t="s">
        <v>78</v>
      </c>
      <c r="AY100" s="13" t="s">
        <v>144</v>
      </c>
      <c r="BE100" s="131">
        <f t="shared" si="4"/>
        <v>0</v>
      </c>
      <c r="BF100" s="131">
        <f t="shared" si="5"/>
        <v>0</v>
      </c>
      <c r="BG100" s="131">
        <f t="shared" si="6"/>
        <v>0</v>
      </c>
      <c r="BH100" s="131">
        <f t="shared" si="7"/>
        <v>0</v>
      </c>
      <c r="BI100" s="131">
        <f t="shared" si="8"/>
        <v>0</v>
      </c>
      <c r="BJ100" s="13" t="s">
        <v>19</v>
      </c>
      <c r="BK100" s="131">
        <f t="shared" si="9"/>
        <v>0</v>
      </c>
      <c r="BL100" s="13" t="s">
        <v>154</v>
      </c>
      <c r="BM100" s="13" t="s">
        <v>288</v>
      </c>
    </row>
    <row r="101" spans="2:65" s="1" customFormat="1" ht="14.45" customHeight="1">
      <c r="B101" s="121"/>
      <c r="C101" s="122" t="s">
        <v>160</v>
      </c>
      <c r="D101" s="122" t="s">
        <v>113</v>
      </c>
      <c r="E101" s="123" t="s">
        <v>290</v>
      </c>
      <c r="F101" s="124" t="s">
        <v>335</v>
      </c>
      <c r="G101" s="125" t="s">
        <v>155</v>
      </c>
      <c r="H101" s="126">
        <v>1</v>
      </c>
      <c r="I101" s="127"/>
      <c r="J101" s="127">
        <f t="shared" si="0"/>
        <v>0</v>
      </c>
      <c r="K101" s="124" t="s">
        <v>1</v>
      </c>
      <c r="L101" s="24"/>
      <c r="M101" s="44" t="s">
        <v>1</v>
      </c>
      <c r="N101" s="128" t="s">
        <v>44</v>
      </c>
      <c r="O101" s="129">
        <v>0</v>
      </c>
      <c r="P101" s="129">
        <f t="shared" si="1"/>
        <v>0</v>
      </c>
      <c r="Q101" s="129">
        <v>0</v>
      </c>
      <c r="R101" s="129">
        <f t="shared" si="2"/>
        <v>0</v>
      </c>
      <c r="S101" s="129">
        <v>0</v>
      </c>
      <c r="T101" s="130">
        <f t="shared" si="3"/>
        <v>0</v>
      </c>
      <c r="AR101" s="13" t="s">
        <v>154</v>
      </c>
      <c r="AT101" s="13" t="s">
        <v>113</v>
      </c>
      <c r="AU101" s="13" t="s">
        <v>78</v>
      </c>
      <c r="AY101" s="13" t="s">
        <v>144</v>
      </c>
      <c r="BE101" s="131">
        <f t="shared" si="4"/>
        <v>0</v>
      </c>
      <c r="BF101" s="131">
        <f t="shared" si="5"/>
        <v>0</v>
      </c>
      <c r="BG101" s="131">
        <f t="shared" si="6"/>
        <v>0</v>
      </c>
      <c r="BH101" s="131">
        <f t="shared" si="7"/>
        <v>0</v>
      </c>
      <c r="BI101" s="131">
        <f t="shared" si="8"/>
        <v>0</v>
      </c>
      <c r="BJ101" s="13" t="s">
        <v>19</v>
      </c>
      <c r="BK101" s="131">
        <f t="shared" si="9"/>
        <v>0</v>
      </c>
      <c r="BL101" s="13" t="s">
        <v>154</v>
      </c>
      <c r="BM101" s="13" t="s">
        <v>292</v>
      </c>
    </row>
    <row r="102" spans="2:65" s="1" customFormat="1" ht="14.45" customHeight="1">
      <c r="B102" s="121"/>
      <c r="C102" s="122" t="s">
        <v>161</v>
      </c>
      <c r="D102" s="122" t="s">
        <v>113</v>
      </c>
      <c r="E102" s="123" t="s">
        <v>293</v>
      </c>
      <c r="F102" s="124" t="s">
        <v>336</v>
      </c>
      <c r="G102" s="125" t="s">
        <v>155</v>
      </c>
      <c r="H102" s="126">
        <v>1</v>
      </c>
      <c r="I102" s="127"/>
      <c r="J102" s="127">
        <f t="shared" si="0"/>
        <v>0</v>
      </c>
      <c r="K102" s="124" t="s">
        <v>1</v>
      </c>
      <c r="L102" s="24"/>
      <c r="M102" s="44" t="s">
        <v>1</v>
      </c>
      <c r="N102" s="128" t="s">
        <v>44</v>
      </c>
      <c r="O102" s="129">
        <v>0</v>
      </c>
      <c r="P102" s="129">
        <f t="shared" si="1"/>
        <v>0</v>
      </c>
      <c r="Q102" s="129">
        <v>0</v>
      </c>
      <c r="R102" s="129">
        <f t="shared" si="2"/>
        <v>0</v>
      </c>
      <c r="S102" s="129">
        <v>0</v>
      </c>
      <c r="T102" s="130">
        <f t="shared" si="3"/>
        <v>0</v>
      </c>
      <c r="AR102" s="13" t="s">
        <v>154</v>
      </c>
      <c r="AT102" s="13" t="s">
        <v>113</v>
      </c>
      <c r="AU102" s="13" t="s">
        <v>78</v>
      </c>
      <c r="AY102" s="13" t="s">
        <v>144</v>
      </c>
      <c r="BE102" s="131">
        <f t="shared" si="4"/>
        <v>0</v>
      </c>
      <c r="BF102" s="131">
        <f t="shared" si="5"/>
        <v>0</v>
      </c>
      <c r="BG102" s="131">
        <f t="shared" si="6"/>
        <v>0</v>
      </c>
      <c r="BH102" s="131">
        <f t="shared" si="7"/>
        <v>0</v>
      </c>
      <c r="BI102" s="131">
        <f t="shared" si="8"/>
        <v>0</v>
      </c>
      <c r="BJ102" s="13" t="s">
        <v>19</v>
      </c>
      <c r="BK102" s="131">
        <f t="shared" si="9"/>
        <v>0</v>
      </c>
      <c r="BL102" s="13" t="s">
        <v>154</v>
      </c>
      <c r="BM102" s="13" t="s">
        <v>295</v>
      </c>
    </row>
    <row r="103" spans="2:65" s="1" customFormat="1" ht="14.45" customHeight="1">
      <c r="B103" s="121"/>
      <c r="C103" s="122" t="s">
        <v>162</v>
      </c>
      <c r="D103" s="122" t="s">
        <v>113</v>
      </c>
      <c r="E103" s="123" t="s">
        <v>296</v>
      </c>
      <c r="F103" s="124" t="s">
        <v>337</v>
      </c>
      <c r="G103" s="125" t="s">
        <v>155</v>
      </c>
      <c r="H103" s="126">
        <v>22</v>
      </c>
      <c r="I103" s="127"/>
      <c r="J103" s="127">
        <f t="shared" si="0"/>
        <v>0</v>
      </c>
      <c r="K103" s="124" t="s">
        <v>1</v>
      </c>
      <c r="L103" s="24"/>
      <c r="M103" s="44" t="s">
        <v>1</v>
      </c>
      <c r="N103" s="128" t="s">
        <v>44</v>
      </c>
      <c r="O103" s="129">
        <v>0</v>
      </c>
      <c r="P103" s="129">
        <f t="shared" si="1"/>
        <v>0</v>
      </c>
      <c r="Q103" s="129">
        <v>0</v>
      </c>
      <c r="R103" s="129">
        <f t="shared" si="2"/>
        <v>0</v>
      </c>
      <c r="S103" s="129">
        <v>0</v>
      </c>
      <c r="T103" s="130">
        <f t="shared" si="3"/>
        <v>0</v>
      </c>
      <c r="AR103" s="13" t="s">
        <v>154</v>
      </c>
      <c r="AT103" s="13" t="s">
        <v>113</v>
      </c>
      <c r="AU103" s="13" t="s">
        <v>78</v>
      </c>
      <c r="AY103" s="13" t="s">
        <v>144</v>
      </c>
      <c r="BE103" s="131">
        <f t="shared" si="4"/>
        <v>0</v>
      </c>
      <c r="BF103" s="131">
        <f t="shared" si="5"/>
        <v>0</v>
      </c>
      <c r="BG103" s="131">
        <f t="shared" si="6"/>
        <v>0</v>
      </c>
      <c r="BH103" s="131">
        <f t="shared" si="7"/>
        <v>0</v>
      </c>
      <c r="BI103" s="131">
        <f t="shared" si="8"/>
        <v>0</v>
      </c>
      <c r="BJ103" s="13" t="s">
        <v>19</v>
      </c>
      <c r="BK103" s="131">
        <f t="shared" si="9"/>
        <v>0</v>
      </c>
      <c r="BL103" s="13" t="s">
        <v>154</v>
      </c>
      <c r="BM103" s="13" t="s">
        <v>298</v>
      </c>
    </row>
    <row r="104" spans="2:65" s="1" customFormat="1" ht="14.45" customHeight="1">
      <c r="B104" s="121"/>
      <c r="C104" s="122" t="s">
        <v>163</v>
      </c>
      <c r="D104" s="122" t="s">
        <v>113</v>
      </c>
      <c r="E104" s="123" t="s">
        <v>299</v>
      </c>
      <c r="F104" s="124" t="s">
        <v>338</v>
      </c>
      <c r="G104" s="125" t="s">
        <v>155</v>
      </c>
      <c r="H104" s="126">
        <v>24</v>
      </c>
      <c r="I104" s="127"/>
      <c r="J104" s="127">
        <f t="shared" si="0"/>
        <v>0</v>
      </c>
      <c r="K104" s="124" t="s">
        <v>1</v>
      </c>
      <c r="L104" s="24"/>
      <c r="M104" s="44" t="s">
        <v>1</v>
      </c>
      <c r="N104" s="128" t="s">
        <v>44</v>
      </c>
      <c r="O104" s="129">
        <v>0</v>
      </c>
      <c r="P104" s="129">
        <f t="shared" si="1"/>
        <v>0</v>
      </c>
      <c r="Q104" s="129">
        <v>0</v>
      </c>
      <c r="R104" s="129">
        <f t="shared" si="2"/>
        <v>0</v>
      </c>
      <c r="S104" s="129">
        <v>0</v>
      </c>
      <c r="T104" s="130">
        <f t="shared" si="3"/>
        <v>0</v>
      </c>
      <c r="AR104" s="13" t="s">
        <v>154</v>
      </c>
      <c r="AT104" s="13" t="s">
        <v>113</v>
      </c>
      <c r="AU104" s="13" t="s">
        <v>78</v>
      </c>
      <c r="AY104" s="13" t="s">
        <v>144</v>
      </c>
      <c r="BE104" s="131">
        <f t="shared" si="4"/>
        <v>0</v>
      </c>
      <c r="BF104" s="131">
        <f t="shared" si="5"/>
        <v>0</v>
      </c>
      <c r="BG104" s="131">
        <f t="shared" si="6"/>
        <v>0</v>
      </c>
      <c r="BH104" s="131">
        <f t="shared" si="7"/>
        <v>0</v>
      </c>
      <c r="BI104" s="131">
        <f t="shared" si="8"/>
        <v>0</v>
      </c>
      <c r="BJ104" s="13" t="s">
        <v>19</v>
      </c>
      <c r="BK104" s="131">
        <f t="shared" si="9"/>
        <v>0</v>
      </c>
      <c r="BL104" s="13" t="s">
        <v>154</v>
      </c>
      <c r="BM104" s="13" t="s">
        <v>301</v>
      </c>
    </row>
    <row r="105" spans="2:65" s="1" customFormat="1" ht="20.45" customHeight="1">
      <c r="B105" s="121"/>
      <c r="C105" s="122" t="s">
        <v>182</v>
      </c>
      <c r="D105" s="122" t="s">
        <v>113</v>
      </c>
      <c r="E105" s="123" t="s">
        <v>302</v>
      </c>
      <c r="F105" s="124" t="s">
        <v>339</v>
      </c>
      <c r="G105" s="125" t="s">
        <v>155</v>
      </c>
      <c r="H105" s="126">
        <v>30</v>
      </c>
      <c r="I105" s="127"/>
      <c r="J105" s="127">
        <f t="shared" si="0"/>
        <v>0</v>
      </c>
      <c r="K105" s="124" t="s">
        <v>1</v>
      </c>
      <c r="L105" s="24"/>
      <c r="M105" s="44" t="s">
        <v>1</v>
      </c>
      <c r="N105" s="128" t="s">
        <v>44</v>
      </c>
      <c r="O105" s="129">
        <v>0</v>
      </c>
      <c r="P105" s="129">
        <f t="shared" si="1"/>
        <v>0</v>
      </c>
      <c r="Q105" s="129">
        <v>0</v>
      </c>
      <c r="R105" s="129">
        <f t="shared" si="2"/>
        <v>0</v>
      </c>
      <c r="S105" s="129">
        <v>0</v>
      </c>
      <c r="T105" s="130">
        <f t="shared" si="3"/>
        <v>0</v>
      </c>
      <c r="AR105" s="13" t="s">
        <v>154</v>
      </c>
      <c r="AT105" s="13" t="s">
        <v>113</v>
      </c>
      <c r="AU105" s="13" t="s">
        <v>78</v>
      </c>
      <c r="AY105" s="13" t="s">
        <v>144</v>
      </c>
      <c r="BE105" s="131">
        <f t="shared" si="4"/>
        <v>0</v>
      </c>
      <c r="BF105" s="131">
        <f t="shared" si="5"/>
        <v>0</v>
      </c>
      <c r="BG105" s="131">
        <f t="shared" si="6"/>
        <v>0</v>
      </c>
      <c r="BH105" s="131">
        <f t="shared" si="7"/>
        <v>0</v>
      </c>
      <c r="BI105" s="131">
        <f t="shared" si="8"/>
        <v>0</v>
      </c>
      <c r="BJ105" s="13" t="s">
        <v>19</v>
      </c>
      <c r="BK105" s="131">
        <f t="shared" si="9"/>
        <v>0</v>
      </c>
      <c r="BL105" s="13" t="s">
        <v>154</v>
      </c>
      <c r="BM105" s="13" t="s">
        <v>304</v>
      </c>
    </row>
    <row r="106" spans="2:65" s="1" customFormat="1" ht="14.45" customHeight="1">
      <c r="B106" s="121"/>
      <c r="C106" s="122" t="s">
        <v>183</v>
      </c>
      <c r="D106" s="122" t="s">
        <v>113</v>
      </c>
      <c r="E106" s="123" t="s">
        <v>305</v>
      </c>
      <c r="F106" s="124" t="s">
        <v>340</v>
      </c>
      <c r="G106" s="125" t="s">
        <v>155</v>
      </c>
      <c r="H106" s="126">
        <v>100</v>
      </c>
      <c r="I106" s="127"/>
      <c r="J106" s="127">
        <f t="shared" si="0"/>
        <v>0</v>
      </c>
      <c r="K106" s="124" t="s">
        <v>1</v>
      </c>
      <c r="L106" s="24"/>
      <c r="M106" s="44" t="s">
        <v>1</v>
      </c>
      <c r="N106" s="128" t="s">
        <v>44</v>
      </c>
      <c r="O106" s="129">
        <v>0</v>
      </c>
      <c r="P106" s="129">
        <f t="shared" si="1"/>
        <v>0</v>
      </c>
      <c r="Q106" s="129">
        <v>0</v>
      </c>
      <c r="R106" s="129">
        <f t="shared" si="2"/>
        <v>0</v>
      </c>
      <c r="S106" s="129">
        <v>0</v>
      </c>
      <c r="T106" s="130">
        <f t="shared" si="3"/>
        <v>0</v>
      </c>
      <c r="AR106" s="13" t="s">
        <v>154</v>
      </c>
      <c r="AT106" s="13" t="s">
        <v>113</v>
      </c>
      <c r="AU106" s="13" t="s">
        <v>78</v>
      </c>
      <c r="AY106" s="13" t="s">
        <v>144</v>
      </c>
      <c r="BE106" s="131">
        <f t="shared" si="4"/>
        <v>0</v>
      </c>
      <c r="BF106" s="131">
        <f t="shared" si="5"/>
        <v>0</v>
      </c>
      <c r="BG106" s="131">
        <f t="shared" si="6"/>
        <v>0</v>
      </c>
      <c r="BH106" s="131">
        <f t="shared" si="7"/>
        <v>0</v>
      </c>
      <c r="BI106" s="131">
        <f t="shared" si="8"/>
        <v>0</v>
      </c>
      <c r="BJ106" s="13" t="s">
        <v>19</v>
      </c>
      <c r="BK106" s="131">
        <f t="shared" si="9"/>
        <v>0</v>
      </c>
      <c r="BL106" s="13" t="s">
        <v>154</v>
      </c>
      <c r="BM106" s="13" t="s">
        <v>307</v>
      </c>
    </row>
    <row r="107" spans="2:65" s="1" customFormat="1" ht="14.45" customHeight="1">
      <c r="B107" s="121"/>
      <c r="C107" s="122" t="s">
        <v>164</v>
      </c>
      <c r="D107" s="122" t="s">
        <v>113</v>
      </c>
      <c r="E107" s="123" t="s">
        <v>308</v>
      </c>
      <c r="F107" s="124" t="s">
        <v>341</v>
      </c>
      <c r="G107" s="125" t="s">
        <v>155</v>
      </c>
      <c r="H107" s="126">
        <v>1</v>
      </c>
      <c r="I107" s="127"/>
      <c r="J107" s="127">
        <f t="shared" si="0"/>
        <v>0</v>
      </c>
      <c r="K107" s="124" t="s">
        <v>1</v>
      </c>
      <c r="L107" s="24"/>
      <c r="M107" s="44" t="s">
        <v>1</v>
      </c>
      <c r="N107" s="128" t="s">
        <v>44</v>
      </c>
      <c r="O107" s="129">
        <v>0</v>
      </c>
      <c r="P107" s="129">
        <f t="shared" si="1"/>
        <v>0</v>
      </c>
      <c r="Q107" s="129">
        <v>0</v>
      </c>
      <c r="R107" s="129">
        <f t="shared" si="2"/>
        <v>0</v>
      </c>
      <c r="S107" s="129">
        <v>0</v>
      </c>
      <c r="T107" s="130">
        <f t="shared" si="3"/>
        <v>0</v>
      </c>
      <c r="AR107" s="13" t="s">
        <v>154</v>
      </c>
      <c r="AT107" s="13" t="s">
        <v>113</v>
      </c>
      <c r="AU107" s="13" t="s">
        <v>78</v>
      </c>
      <c r="AY107" s="13" t="s">
        <v>144</v>
      </c>
      <c r="BE107" s="131">
        <f t="shared" si="4"/>
        <v>0</v>
      </c>
      <c r="BF107" s="131">
        <f t="shared" si="5"/>
        <v>0</v>
      </c>
      <c r="BG107" s="131">
        <f t="shared" si="6"/>
        <v>0</v>
      </c>
      <c r="BH107" s="131">
        <f t="shared" si="7"/>
        <v>0</v>
      </c>
      <c r="BI107" s="131">
        <f t="shared" si="8"/>
        <v>0</v>
      </c>
      <c r="BJ107" s="13" t="s">
        <v>19</v>
      </c>
      <c r="BK107" s="131">
        <f t="shared" si="9"/>
        <v>0</v>
      </c>
      <c r="BL107" s="13" t="s">
        <v>154</v>
      </c>
      <c r="BM107" s="13" t="s">
        <v>310</v>
      </c>
    </row>
    <row r="108" spans="2:65" s="1" customFormat="1" ht="14.45" customHeight="1">
      <c r="B108" s="121"/>
      <c r="C108" s="122" t="s">
        <v>165</v>
      </c>
      <c r="D108" s="122" t="s">
        <v>113</v>
      </c>
      <c r="E108" s="123" t="s">
        <v>311</v>
      </c>
      <c r="F108" s="124" t="s">
        <v>342</v>
      </c>
      <c r="G108" s="125" t="s">
        <v>155</v>
      </c>
      <c r="H108" s="126">
        <v>1</v>
      </c>
      <c r="I108" s="127"/>
      <c r="J108" s="127">
        <f t="shared" si="0"/>
        <v>0</v>
      </c>
      <c r="K108" s="124" t="s">
        <v>1</v>
      </c>
      <c r="L108" s="24"/>
      <c r="M108" s="44" t="s">
        <v>1</v>
      </c>
      <c r="N108" s="128" t="s">
        <v>44</v>
      </c>
      <c r="O108" s="129">
        <v>0</v>
      </c>
      <c r="P108" s="129">
        <f t="shared" si="1"/>
        <v>0</v>
      </c>
      <c r="Q108" s="129">
        <v>0</v>
      </c>
      <c r="R108" s="129">
        <f t="shared" si="2"/>
        <v>0</v>
      </c>
      <c r="S108" s="129">
        <v>0</v>
      </c>
      <c r="T108" s="130">
        <f t="shared" si="3"/>
        <v>0</v>
      </c>
      <c r="AR108" s="13" t="s">
        <v>154</v>
      </c>
      <c r="AT108" s="13" t="s">
        <v>113</v>
      </c>
      <c r="AU108" s="13" t="s">
        <v>78</v>
      </c>
      <c r="AY108" s="13" t="s">
        <v>144</v>
      </c>
      <c r="BE108" s="131">
        <f t="shared" si="4"/>
        <v>0</v>
      </c>
      <c r="BF108" s="131">
        <f t="shared" si="5"/>
        <v>0</v>
      </c>
      <c r="BG108" s="131">
        <f t="shared" si="6"/>
        <v>0</v>
      </c>
      <c r="BH108" s="131">
        <f t="shared" si="7"/>
        <v>0</v>
      </c>
      <c r="BI108" s="131">
        <f t="shared" si="8"/>
        <v>0</v>
      </c>
      <c r="BJ108" s="13" t="s">
        <v>19</v>
      </c>
      <c r="BK108" s="131">
        <f t="shared" si="9"/>
        <v>0</v>
      </c>
      <c r="BL108" s="13" t="s">
        <v>154</v>
      </c>
      <c r="BM108" s="13" t="s">
        <v>313</v>
      </c>
    </row>
    <row r="109" spans="2:65" s="1" customFormat="1" ht="14.45" customHeight="1">
      <c r="B109" s="121"/>
      <c r="C109" s="122" t="s">
        <v>184</v>
      </c>
      <c r="D109" s="122" t="s">
        <v>113</v>
      </c>
      <c r="E109" s="123" t="s">
        <v>314</v>
      </c>
      <c r="F109" s="124" t="s">
        <v>343</v>
      </c>
      <c r="G109" s="125" t="s">
        <v>155</v>
      </c>
      <c r="H109" s="126">
        <v>1</v>
      </c>
      <c r="I109" s="127"/>
      <c r="J109" s="127">
        <f t="shared" si="0"/>
        <v>0</v>
      </c>
      <c r="K109" s="124" t="s">
        <v>1</v>
      </c>
      <c r="L109" s="24"/>
      <c r="M109" s="44" t="s">
        <v>1</v>
      </c>
      <c r="N109" s="128" t="s">
        <v>44</v>
      </c>
      <c r="O109" s="129">
        <v>0</v>
      </c>
      <c r="P109" s="129">
        <f t="shared" si="1"/>
        <v>0</v>
      </c>
      <c r="Q109" s="129">
        <v>0</v>
      </c>
      <c r="R109" s="129">
        <f t="shared" si="2"/>
        <v>0</v>
      </c>
      <c r="S109" s="129">
        <v>0</v>
      </c>
      <c r="T109" s="130">
        <f t="shared" si="3"/>
        <v>0</v>
      </c>
      <c r="AR109" s="13" t="s">
        <v>154</v>
      </c>
      <c r="AT109" s="13" t="s">
        <v>113</v>
      </c>
      <c r="AU109" s="13" t="s">
        <v>78</v>
      </c>
      <c r="AY109" s="13" t="s">
        <v>144</v>
      </c>
      <c r="BE109" s="131">
        <f t="shared" si="4"/>
        <v>0</v>
      </c>
      <c r="BF109" s="131">
        <f t="shared" si="5"/>
        <v>0</v>
      </c>
      <c r="BG109" s="131">
        <f t="shared" si="6"/>
        <v>0</v>
      </c>
      <c r="BH109" s="131">
        <f t="shared" si="7"/>
        <v>0</v>
      </c>
      <c r="BI109" s="131">
        <f t="shared" si="8"/>
        <v>0</v>
      </c>
      <c r="BJ109" s="13" t="s">
        <v>19</v>
      </c>
      <c r="BK109" s="131">
        <f t="shared" si="9"/>
        <v>0</v>
      </c>
      <c r="BL109" s="13" t="s">
        <v>154</v>
      </c>
      <c r="BM109" s="13" t="s">
        <v>316</v>
      </c>
    </row>
    <row r="110" spans="2:65" s="1" customFormat="1" ht="14.45" customHeight="1">
      <c r="B110" s="121"/>
      <c r="C110" s="122" t="s">
        <v>156</v>
      </c>
      <c r="D110" s="122" t="s">
        <v>113</v>
      </c>
      <c r="E110" s="123" t="s">
        <v>317</v>
      </c>
      <c r="F110" s="124" t="s">
        <v>344</v>
      </c>
      <c r="G110" s="125" t="s">
        <v>155</v>
      </c>
      <c r="H110" s="126">
        <v>3</v>
      </c>
      <c r="I110" s="127"/>
      <c r="J110" s="127">
        <f t="shared" si="0"/>
        <v>0</v>
      </c>
      <c r="K110" s="124" t="s">
        <v>1</v>
      </c>
      <c r="L110" s="24"/>
      <c r="M110" s="44" t="s">
        <v>1</v>
      </c>
      <c r="N110" s="128" t="s">
        <v>44</v>
      </c>
      <c r="O110" s="129">
        <v>0</v>
      </c>
      <c r="P110" s="129">
        <f t="shared" si="1"/>
        <v>0</v>
      </c>
      <c r="Q110" s="129">
        <v>0</v>
      </c>
      <c r="R110" s="129">
        <f t="shared" si="2"/>
        <v>0</v>
      </c>
      <c r="S110" s="129">
        <v>0</v>
      </c>
      <c r="T110" s="130">
        <f t="shared" si="3"/>
        <v>0</v>
      </c>
      <c r="AR110" s="13" t="s">
        <v>154</v>
      </c>
      <c r="AT110" s="13" t="s">
        <v>113</v>
      </c>
      <c r="AU110" s="13" t="s">
        <v>78</v>
      </c>
      <c r="AY110" s="13" t="s">
        <v>144</v>
      </c>
      <c r="BE110" s="131">
        <f t="shared" si="4"/>
        <v>0</v>
      </c>
      <c r="BF110" s="131">
        <f t="shared" si="5"/>
        <v>0</v>
      </c>
      <c r="BG110" s="131">
        <f t="shared" si="6"/>
        <v>0</v>
      </c>
      <c r="BH110" s="131">
        <f t="shared" si="7"/>
        <v>0</v>
      </c>
      <c r="BI110" s="131">
        <f t="shared" si="8"/>
        <v>0</v>
      </c>
      <c r="BJ110" s="13" t="s">
        <v>19</v>
      </c>
      <c r="BK110" s="131">
        <f t="shared" si="9"/>
        <v>0</v>
      </c>
      <c r="BL110" s="13" t="s">
        <v>154</v>
      </c>
      <c r="BM110" s="13" t="s">
        <v>319</v>
      </c>
    </row>
    <row r="111" spans="2:65" s="1" customFormat="1" ht="20.45" customHeight="1">
      <c r="B111" s="121"/>
      <c r="C111" s="122" t="s">
        <v>185</v>
      </c>
      <c r="D111" s="122" t="s">
        <v>113</v>
      </c>
      <c r="E111" s="123" t="s">
        <v>320</v>
      </c>
      <c r="F111" s="124" t="s">
        <v>345</v>
      </c>
      <c r="G111" s="125" t="s">
        <v>155</v>
      </c>
      <c r="H111" s="126">
        <v>1</v>
      </c>
      <c r="I111" s="127"/>
      <c r="J111" s="127">
        <f t="shared" si="0"/>
        <v>0</v>
      </c>
      <c r="K111" s="124" t="s">
        <v>1</v>
      </c>
      <c r="L111" s="24"/>
      <c r="M111" s="144" t="s">
        <v>1</v>
      </c>
      <c r="N111" s="145" t="s">
        <v>44</v>
      </c>
      <c r="O111" s="146">
        <v>0</v>
      </c>
      <c r="P111" s="146">
        <f t="shared" si="1"/>
        <v>0</v>
      </c>
      <c r="Q111" s="146">
        <v>0</v>
      </c>
      <c r="R111" s="146">
        <f t="shared" si="2"/>
        <v>0</v>
      </c>
      <c r="S111" s="146">
        <v>0</v>
      </c>
      <c r="T111" s="147">
        <f t="shared" si="3"/>
        <v>0</v>
      </c>
      <c r="AR111" s="13" t="s">
        <v>154</v>
      </c>
      <c r="AT111" s="13" t="s">
        <v>113</v>
      </c>
      <c r="AU111" s="13" t="s">
        <v>78</v>
      </c>
      <c r="AY111" s="13" t="s">
        <v>144</v>
      </c>
      <c r="BE111" s="131">
        <f t="shared" si="4"/>
        <v>0</v>
      </c>
      <c r="BF111" s="131">
        <f t="shared" si="5"/>
        <v>0</v>
      </c>
      <c r="BG111" s="131">
        <f t="shared" si="6"/>
        <v>0</v>
      </c>
      <c r="BH111" s="131">
        <f t="shared" si="7"/>
        <v>0</v>
      </c>
      <c r="BI111" s="131">
        <f t="shared" si="8"/>
        <v>0</v>
      </c>
      <c r="BJ111" s="13" t="s">
        <v>19</v>
      </c>
      <c r="BK111" s="131">
        <f t="shared" si="9"/>
        <v>0</v>
      </c>
      <c r="BL111" s="13" t="s">
        <v>154</v>
      </c>
      <c r="BM111" s="13" t="s">
        <v>322</v>
      </c>
    </row>
    <row r="112" spans="2:12" s="1" customFormat="1" ht="6.95" customHeight="1">
      <c r="B112" s="34"/>
      <c r="C112" s="35"/>
      <c r="D112" s="35"/>
      <c r="E112" s="35"/>
      <c r="F112" s="35"/>
      <c r="G112" s="35"/>
      <c r="H112" s="35"/>
      <c r="I112" s="35"/>
      <c r="J112" s="35"/>
      <c r="K112" s="35"/>
      <c r="L112" s="24"/>
    </row>
  </sheetData>
  <autoFilter ref="C86:K111"/>
  <mergeCells count="12">
    <mergeCell ref="E79:H79"/>
    <mergeCell ref="L2:V2"/>
    <mergeCell ref="E50:H50"/>
    <mergeCell ref="E52:H52"/>
    <mergeCell ref="E54:H54"/>
    <mergeCell ref="E75:H75"/>
    <mergeCell ref="E77:H77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96"/>
  <sheetViews>
    <sheetView showGridLines="0" workbookViewId="0" topLeftCell="A70">
      <selection activeCell="I90" sqref="I90:I94"/>
    </sheetView>
  </sheetViews>
  <sheetFormatPr defaultColWidth="9.140625" defaultRowHeight="12"/>
  <cols>
    <col min="1" max="1" width="7.140625" style="0" customWidth="1"/>
    <col min="2" max="2" width="1.421875" style="0" customWidth="1"/>
    <col min="3" max="3" width="3.421875" style="0" customWidth="1"/>
    <col min="4" max="4" width="3.7109375" style="0" customWidth="1"/>
    <col min="5" max="5" width="14.7109375" style="0" customWidth="1"/>
    <col min="6" max="6" width="86.421875" style="0" customWidth="1"/>
    <col min="7" max="7" width="7.421875" style="0" customWidth="1"/>
    <col min="8" max="8" width="9.421875" style="0" customWidth="1"/>
    <col min="9" max="9" width="12.140625" style="0" customWidth="1"/>
    <col min="10" max="10" width="20.140625" style="0" customWidth="1"/>
    <col min="11" max="11" width="13.28125" style="0" hidden="1" customWidth="1"/>
    <col min="12" max="12" width="8.00390625" style="0" customWidth="1"/>
    <col min="13" max="13" width="9.28125" style="0" hidden="1" customWidth="1"/>
    <col min="14" max="14" width="9.140625" style="0" hidden="1" customWidth="1"/>
    <col min="15" max="20" width="12.140625" style="0" hidden="1" customWidth="1"/>
    <col min="21" max="21" width="14.00390625" style="0" hidden="1" customWidth="1"/>
    <col min="22" max="22" width="10.421875" style="0" customWidth="1"/>
    <col min="23" max="23" width="14.00390625" style="0" customWidth="1"/>
    <col min="24" max="24" width="10.421875" style="0" customWidth="1"/>
    <col min="25" max="25" width="12.8515625" style="0" customWidth="1"/>
    <col min="26" max="26" width="9.421875" style="0" customWidth="1"/>
    <col min="27" max="27" width="12.8515625" style="0" customWidth="1"/>
    <col min="28" max="28" width="14.00390625" style="0" customWidth="1"/>
    <col min="29" max="29" width="9.421875" style="0" customWidth="1"/>
    <col min="30" max="30" width="12.8515625" style="0" customWidth="1"/>
    <col min="31" max="31" width="14.00390625" style="0" customWidth="1"/>
    <col min="44" max="65" width="9.140625" style="0" hidden="1" customWidth="1"/>
  </cols>
  <sheetData>
    <row r="1" ht="12">
      <c r="A1" s="85"/>
    </row>
    <row r="2" spans="12:46" ht="36.95" customHeight="1">
      <c r="L2" s="153" t="s">
        <v>5</v>
      </c>
      <c r="M2" s="151"/>
      <c r="N2" s="151"/>
      <c r="O2" s="151"/>
      <c r="P2" s="151"/>
      <c r="Q2" s="151"/>
      <c r="R2" s="151"/>
      <c r="S2" s="151"/>
      <c r="T2" s="151"/>
      <c r="U2" s="151"/>
      <c r="V2" s="151"/>
      <c r="AT2" s="13" t="s">
        <v>106</v>
      </c>
    </row>
    <row r="3" spans="2:4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78</v>
      </c>
    </row>
    <row r="4" spans="2:46" ht="24.95" customHeight="1">
      <c r="B4" s="16"/>
      <c r="D4" s="17" t="s">
        <v>123</v>
      </c>
      <c r="L4" s="16"/>
      <c r="M4" s="18" t="s">
        <v>10</v>
      </c>
      <c r="AT4" s="13" t="s">
        <v>3</v>
      </c>
    </row>
    <row r="5" spans="2:12" ht="6.95" customHeight="1">
      <c r="B5" s="16"/>
      <c r="L5" s="16"/>
    </row>
    <row r="6" spans="2:12" ht="12" customHeight="1">
      <c r="B6" s="16"/>
      <c r="D6" s="21" t="s">
        <v>14</v>
      </c>
      <c r="L6" s="16"/>
    </row>
    <row r="7" spans="2:12" ht="14.45" customHeight="1">
      <c r="B7" s="16"/>
      <c r="E7" s="186" t="str">
        <f>'Rekapitulace stavby'!K6</f>
        <v>Stavební úpravy Jízdárny - 1PP, Tachov - Světce</v>
      </c>
      <c r="F7" s="187"/>
      <c r="G7" s="187"/>
      <c r="H7" s="187"/>
      <c r="L7" s="16"/>
    </row>
    <row r="8" spans="2:12" ht="12" customHeight="1">
      <c r="B8" s="16"/>
      <c r="D8" s="21" t="s">
        <v>124</v>
      </c>
      <c r="L8" s="16"/>
    </row>
    <row r="9" spans="2:12" s="1" customFormat="1" ht="14.45" customHeight="1">
      <c r="B9" s="24"/>
      <c r="E9" s="186" t="s">
        <v>242</v>
      </c>
      <c r="F9" s="167"/>
      <c r="G9" s="167"/>
      <c r="H9" s="167"/>
      <c r="L9" s="24"/>
    </row>
    <row r="10" spans="2:12" s="1" customFormat="1" ht="12" customHeight="1">
      <c r="B10" s="24"/>
      <c r="D10" s="21" t="s">
        <v>201</v>
      </c>
      <c r="L10" s="24"/>
    </row>
    <row r="11" spans="2:12" s="1" customFormat="1" ht="36.95" customHeight="1">
      <c r="B11" s="24"/>
      <c r="E11" s="168" t="s">
        <v>212</v>
      </c>
      <c r="F11" s="167"/>
      <c r="G11" s="167"/>
      <c r="H11" s="167"/>
      <c r="L11" s="24"/>
    </row>
    <row r="12" spans="2:12" s="1" customFormat="1" ht="12">
      <c r="B12" s="24"/>
      <c r="L12" s="24"/>
    </row>
    <row r="13" spans="2:12" s="1" customFormat="1" ht="12" customHeight="1">
      <c r="B13" s="24"/>
      <c r="D13" s="21" t="s">
        <v>17</v>
      </c>
      <c r="F13" s="13" t="s">
        <v>1</v>
      </c>
      <c r="I13" s="21" t="s">
        <v>18</v>
      </c>
      <c r="J13" s="13" t="s">
        <v>1</v>
      </c>
      <c r="L13" s="24"/>
    </row>
    <row r="14" spans="2:12" s="1" customFormat="1" ht="12" customHeight="1">
      <c r="B14" s="24"/>
      <c r="D14" s="21" t="s">
        <v>20</v>
      </c>
      <c r="F14" s="13" t="s">
        <v>31</v>
      </c>
      <c r="I14" s="21" t="s">
        <v>22</v>
      </c>
      <c r="J14" s="41" t="str">
        <f>'Rekapitulace stavby'!AN8</f>
        <v>6. 7. 2018</v>
      </c>
      <c r="L14" s="24"/>
    </row>
    <row r="15" spans="2:12" s="1" customFormat="1" ht="10.9" customHeight="1">
      <c r="B15" s="24"/>
      <c r="L15" s="24"/>
    </row>
    <row r="16" spans="2:12" s="1" customFormat="1" ht="12" customHeight="1">
      <c r="B16" s="24"/>
      <c r="D16" s="21" t="s">
        <v>26</v>
      </c>
      <c r="I16" s="21" t="s">
        <v>27</v>
      </c>
      <c r="J16" s="13" t="str">
        <f>IF('Rekapitulace stavby'!AN10="","",'Rekapitulace stavby'!AN10)</f>
        <v/>
      </c>
      <c r="L16" s="24"/>
    </row>
    <row r="17" spans="2:12" s="1" customFormat="1" ht="18" customHeight="1">
      <c r="B17" s="24"/>
      <c r="E17" s="13" t="str">
        <f>IF('Rekapitulace stavby'!E11="","",'Rekapitulace stavby'!E11)</f>
        <v>Město Tachov</v>
      </c>
      <c r="I17" s="21" t="s">
        <v>29</v>
      </c>
      <c r="J17" s="13" t="str">
        <f>IF('Rekapitulace stavby'!AN11="","",'Rekapitulace stavby'!AN11)</f>
        <v/>
      </c>
      <c r="L17" s="24"/>
    </row>
    <row r="18" spans="2:12" s="1" customFormat="1" ht="6.95" customHeight="1">
      <c r="B18" s="24"/>
      <c r="L18" s="24"/>
    </row>
    <row r="19" spans="2:12" s="1" customFormat="1" ht="12" customHeight="1">
      <c r="B19" s="24"/>
      <c r="D19" s="21" t="s">
        <v>30</v>
      </c>
      <c r="I19" s="21" t="s">
        <v>27</v>
      </c>
      <c r="J19" s="13" t="str">
        <f>'Rekapitulace stavby'!AN13</f>
        <v/>
      </c>
      <c r="L19" s="24"/>
    </row>
    <row r="20" spans="2:12" s="1" customFormat="1" ht="18" customHeight="1">
      <c r="B20" s="24"/>
      <c r="E20" s="150" t="str">
        <f>'Rekapitulace stavby'!E14</f>
        <v xml:space="preserve"> </v>
      </c>
      <c r="F20" s="150"/>
      <c r="G20" s="150"/>
      <c r="H20" s="150"/>
      <c r="I20" s="21" t="s">
        <v>29</v>
      </c>
      <c r="J20" s="13" t="str">
        <f>'Rekapitulace stavby'!AN14</f>
        <v/>
      </c>
      <c r="L20" s="24"/>
    </row>
    <row r="21" spans="2:12" s="1" customFormat="1" ht="6.95" customHeight="1">
      <c r="B21" s="24"/>
      <c r="L21" s="24"/>
    </row>
    <row r="22" spans="2:12" s="1" customFormat="1" ht="12" customHeight="1">
      <c r="B22" s="24"/>
      <c r="D22" s="21" t="s">
        <v>32</v>
      </c>
      <c r="I22" s="21" t="s">
        <v>27</v>
      </c>
      <c r="J22" s="13" t="str">
        <f>IF('Rekapitulace stavby'!AN16="","",'Rekapitulace stavby'!AN16)</f>
        <v/>
      </c>
      <c r="L22" s="24"/>
    </row>
    <row r="23" spans="2:12" s="1" customFormat="1" ht="18" customHeight="1">
      <c r="B23" s="24"/>
      <c r="E23" s="13" t="str">
        <f>IF('Rekapitulace stavby'!E17="","",'Rekapitulace stavby'!E17)</f>
        <v>Ateliér Soukup Opl Švehla s.r.o.</v>
      </c>
      <c r="I23" s="21" t="s">
        <v>29</v>
      </c>
      <c r="J23" s="13" t="str">
        <f>IF('Rekapitulace stavby'!AN17="","",'Rekapitulace stavby'!AN17)</f>
        <v/>
      </c>
      <c r="L23" s="24"/>
    </row>
    <row r="24" spans="2:12" s="1" customFormat="1" ht="6.95" customHeight="1">
      <c r="B24" s="24"/>
      <c r="L24" s="24"/>
    </row>
    <row r="25" spans="2:12" s="1" customFormat="1" ht="12" customHeight="1">
      <c r="B25" s="24"/>
      <c r="D25" s="21" t="s">
        <v>35</v>
      </c>
      <c r="I25" s="21" t="s">
        <v>27</v>
      </c>
      <c r="J25" s="13" t="str">
        <f>IF('Rekapitulace stavby'!AN19="","",'Rekapitulace stavby'!AN19)</f>
        <v/>
      </c>
      <c r="L25" s="24"/>
    </row>
    <row r="26" spans="2:12" s="1" customFormat="1" ht="18" customHeight="1">
      <c r="B26" s="24"/>
      <c r="E26" s="13" t="str">
        <f>IF('Rekapitulace stavby'!E20="","",'Rekapitulace stavby'!E20)</f>
        <v>Tomáš Chlumecký</v>
      </c>
      <c r="I26" s="21" t="s">
        <v>29</v>
      </c>
      <c r="J26" s="13" t="str">
        <f>IF('Rekapitulace stavby'!AN20="","",'Rekapitulace stavby'!AN20)</f>
        <v/>
      </c>
      <c r="L26" s="24"/>
    </row>
    <row r="27" spans="2:12" s="1" customFormat="1" ht="6.95" customHeight="1">
      <c r="B27" s="24"/>
      <c r="L27" s="24"/>
    </row>
    <row r="28" spans="2:12" s="1" customFormat="1" ht="12" customHeight="1">
      <c r="B28" s="24"/>
      <c r="D28" s="21" t="s">
        <v>37</v>
      </c>
      <c r="L28" s="24"/>
    </row>
    <row r="29" spans="2:12" s="7" customFormat="1" ht="14.45" customHeight="1">
      <c r="B29" s="86"/>
      <c r="E29" s="154" t="s">
        <v>1</v>
      </c>
      <c r="F29" s="154"/>
      <c r="G29" s="154"/>
      <c r="H29" s="154"/>
      <c r="L29" s="86"/>
    </row>
    <row r="30" spans="2:12" s="1" customFormat="1" ht="6.95" customHeight="1">
      <c r="B30" s="24"/>
      <c r="L30" s="24"/>
    </row>
    <row r="31" spans="2:12" s="1" customFormat="1" ht="6.95" customHeight="1">
      <c r="B31" s="24"/>
      <c r="D31" s="42"/>
      <c r="E31" s="42"/>
      <c r="F31" s="42"/>
      <c r="G31" s="42"/>
      <c r="H31" s="42"/>
      <c r="I31" s="42"/>
      <c r="J31" s="42"/>
      <c r="K31" s="42"/>
      <c r="L31" s="24"/>
    </row>
    <row r="32" spans="2:12" s="1" customFormat="1" ht="25.35" customHeight="1">
      <c r="B32" s="24"/>
      <c r="D32" s="87" t="s">
        <v>39</v>
      </c>
      <c r="J32" s="56">
        <f>ROUND(J87,2)</f>
        <v>0</v>
      </c>
      <c r="L32" s="24"/>
    </row>
    <row r="33" spans="2:12" s="1" customFormat="1" ht="6.95" customHeight="1">
      <c r="B33" s="24"/>
      <c r="D33" s="42"/>
      <c r="E33" s="42"/>
      <c r="F33" s="42"/>
      <c r="G33" s="42"/>
      <c r="H33" s="42"/>
      <c r="I33" s="42"/>
      <c r="J33" s="42"/>
      <c r="K33" s="42"/>
      <c r="L33" s="24"/>
    </row>
    <row r="34" spans="2:12" s="1" customFormat="1" ht="14.45" customHeight="1">
      <c r="B34" s="24"/>
      <c r="F34" s="27" t="s">
        <v>41</v>
      </c>
      <c r="I34" s="27" t="s">
        <v>40</v>
      </c>
      <c r="J34" s="27" t="s">
        <v>42</v>
      </c>
      <c r="L34" s="24"/>
    </row>
    <row r="35" spans="2:12" s="1" customFormat="1" ht="14.45" customHeight="1">
      <c r="B35" s="24"/>
      <c r="D35" s="21" t="s">
        <v>43</v>
      </c>
      <c r="E35" s="21" t="s">
        <v>44</v>
      </c>
      <c r="F35" s="88">
        <f>ROUND((SUM(BE87:BE95)),2)</f>
        <v>0</v>
      </c>
      <c r="I35" s="29">
        <v>0.21</v>
      </c>
      <c r="J35" s="88">
        <f>ROUND(((SUM(BE87:BE95))*I35),2)</f>
        <v>0</v>
      </c>
      <c r="L35" s="24"/>
    </row>
    <row r="36" spans="2:12" s="1" customFormat="1" ht="14.45" customHeight="1">
      <c r="B36" s="24"/>
      <c r="E36" s="21" t="s">
        <v>45</v>
      </c>
      <c r="F36" s="88">
        <f>ROUND((SUM(BF87:BF95)),2)</f>
        <v>0</v>
      </c>
      <c r="I36" s="29">
        <v>0.15</v>
      </c>
      <c r="J36" s="88">
        <f>ROUND(((SUM(BF87:BF95))*I36),2)</f>
        <v>0</v>
      </c>
      <c r="L36" s="24"/>
    </row>
    <row r="37" spans="2:12" s="1" customFormat="1" ht="14.45" customHeight="1" hidden="1">
      <c r="B37" s="24"/>
      <c r="E37" s="21" t="s">
        <v>46</v>
      </c>
      <c r="F37" s="88">
        <f>ROUND((SUM(BG87:BG95)),2)</f>
        <v>0</v>
      </c>
      <c r="I37" s="29">
        <v>0.21</v>
      </c>
      <c r="J37" s="88">
        <f>0</f>
        <v>0</v>
      </c>
      <c r="L37" s="24"/>
    </row>
    <row r="38" spans="2:12" s="1" customFormat="1" ht="14.45" customHeight="1" hidden="1">
      <c r="B38" s="24"/>
      <c r="E38" s="21" t="s">
        <v>47</v>
      </c>
      <c r="F38" s="88">
        <f>ROUND((SUM(BH87:BH95)),2)</f>
        <v>0</v>
      </c>
      <c r="I38" s="29">
        <v>0.15</v>
      </c>
      <c r="J38" s="88">
        <f>0</f>
        <v>0</v>
      </c>
      <c r="L38" s="24"/>
    </row>
    <row r="39" spans="2:12" s="1" customFormat="1" ht="14.45" customHeight="1" hidden="1">
      <c r="B39" s="24"/>
      <c r="E39" s="21" t="s">
        <v>48</v>
      </c>
      <c r="F39" s="88">
        <f>ROUND((SUM(BI87:BI95)),2)</f>
        <v>0</v>
      </c>
      <c r="I39" s="29">
        <v>0</v>
      </c>
      <c r="J39" s="88">
        <f>0</f>
        <v>0</v>
      </c>
      <c r="L39" s="24"/>
    </row>
    <row r="40" spans="2:12" s="1" customFormat="1" ht="6.95" customHeight="1">
      <c r="B40" s="24"/>
      <c r="L40" s="24"/>
    </row>
    <row r="41" spans="2:12" s="1" customFormat="1" ht="25.35" customHeight="1">
      <c r="B41" s="24"/>
      <c r="C41" s="89"/>
      <c r="D41" s="90" t="s">
        <v>49</v>
      </c>
      <c r="E41" s="47"/>
      <c r="F41" s="47"/>
      <c r="G41" s="91" t="s">
        <v>50</v>
      </c>
      <c r="H41" s="92" t="s">
        <v>51</v>
      </c>
      <c r="I41" s="47"/>
      <c r="J41" s="93">
        <f>SUM(J32:J39)</f>
        <v>0</v>
      </c>
      <c r="K41" s="94"/>
      <c r="L41" s="24"/>
    </row>
    <row r="42" spans="2:12" s="1" customFormat="1" ht="14.45" customHeight="1">
      <c r="B42" s="34"/>
      <c r="C42" s="35"/>
      <c r="D42" s="35"/>
      <c r="E42" s="35"/>
      <c r="F42" s="35"/>
      <c r="G42" s="35"/>
      <c r="H42" s="35"/>
      <c r="I42" s="35"/>
      <c r="J42" s="35"/>
      <c r="K42" s="35"/>
      <c r="L42" s="24"/>
    </row>
    <row r="46" spans="2:12" s="1" customFormat="1" ht="6.95" customHeight="1"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24"/>
    </row>
    <row r="47" spans="2:12" s="1" customFormat="1" ht="24.95" customHeight="1">
      <c r="B47" s="24"/>
      <c r="C47" s="17" t="s">
        <v>125</v>
      </c>
      <c r="L47" s="24"/>
    </row>
    <row r="48" spans="2:12" s="1" customFormat="1" ht="6.95" customHeight="1">
      <c r="B48" s="24"/>
      <c r="L48" s="24"/>
    </row>
    <row r="49" spans="2:12" s="1" customFormat="1" ht="12" customHeight="1">
      <c r="B49" s="24"/>
      <c r="C49" s="21" t="s">
        <v>14</v>
      </c>
      <c r="L49" s="24"/>
    </row>
    <row r="50" spans="2:12" s="1" customFormat="1" ht="14.45" customHeight="1">
      <c r="B50" s="24"/>
      <c r="E50" s="186" t="str">
        <f>E7</f>
        <v>Stavební úpravy Jízdárny - 1PP, Tachov - Světce</v>
      </c>
      <c r="F50" s="187"/>
      <c r="G50" s="187"/>
      <c r="H50" s="187"/>
      <c r="L50" s="24"/>
    </row>
    <row r="51" spans="2:12" ht="12" customHeight="1">
      <c r="B51" s="16"/>
      <c r="C51" s="21" t="s">
        <v>124</v>
      </c>
      <c r="L51" s="16"/>
    </row>
    <row r="52" spans="2:12" s="1" customFormat="1" ht="14.45" customHeight="1">
      <c r="B52" s="24"/>
      <c r="E52" s="186" t="s">
        <v>242</v>
      </c>
      <c r="F52" s="167"/>
      <c r="G52" s="167"/>
      <c r="H52" s="167"/>
      <c r="L52" s="24"/>
    </row>
    <row r="53" spans="2:12" s="1" customFormat="1" ht="12" customHeight="1">
      <c r="B53" s="24"/>
      <c r="C53" s="21" t="s">
        <v>201</v>
      </c>
      <c r="L53" s="24"/>
    </row>
    <row r="54" spans="2:12" s="1" customFormat="1" ht="14.45" customHeight="1">
      <c r="B54" s="24"/>
      <c r="E54" s="168" t="str">
        <f>E11</f>
        <v>F - Filmové prvky</v>
      </c>
      <c r="F54" s="167"/>
      <c r="G54" s="167"/>
      <c r="H54" s="167"/>
      <c r="L54" s="24"/>
    </row>
    <row r="55" spans="2:12" s="1" customFormat="1" ht="6.95" customHeight="1">
      <c r="B55" s="24"/>
      <c r="L55" s="24"/>
    </row>
    <row r="56" spans="2:12" s="1" customFormat="1" ht="12" customHeight="1">
      <c r="B56" s="24"/>
      <c r="C56" s="21" t="s">
        <v>20</v>
      </c>
      <c r="F56" s="13" t="str">
        <f>F14</f>
        <v xml:space="preserve"> </v>
      </c>
      <c r="I56" s="21" t="s">
        <v>22</v>
      </c>
      <c r="J56" s="41" t="str">
        <f>IF(J14="","",J14)</f>
        <v>6. 7. 2018</v>
      </c>
      <c r="L56" s="24"/>
    </row>
    <row r="57" spans="2:12" s="1" customFormat="1" ht="6.95" customHeight="1">
      <c r="B57" s="24"/>
      <c r="L57" s="24"/>
    </row>
    <row r="58" spans="2:12" s="1" customFormat="1" ht="22.9" customHeight="1">
      <c r="B58" s="24"/>
      <c r="C58" s="21" t="s">
        <v>26</v>
      </c>
      <c r="F58" s="13" t="str">
        <f>E17</f>
        <v>Město Tachov</v>
      </c>
      <c r="I58" s="21" t="s">
        <v>32</v>
      </c>
      <c r="J58" s="22" t="str">
        <f>E23</f>
        <v>Ateliér Soukup Opl Švehla s.r.o.</v>
      </c>
      <c r="L58" s="24"/>
    </row>
    <row r="59" spans="2:12" s="1" customFormat="1" ht="12.6" customHeight="1">
      <c r="B59" s="24"/>
      <c r="C59" s="21" t="s">
        <v>30</v>
      </c>
      <c r="F59" s="13" t="str">
        <f>IF(E20="","",E20)</f>
        <v xml:space="preserve"> </v>
      </c>
      <c r="I59" s="21" t="s">
        <v>35</v>
      </c>
      <c r="J59" s="22" t="str">
        <f>E26</f>
        <v>Tomáš Chlumecký</v>
      </c>
      <c r="L59" s="24"/>
    </row>
    <row r="60" spans="2:12" s="1" customFormat="1" ht="10.35" customHeight="1">
      <c r="B60" s="24"/>
      <c r="L60" s="24"/>
    </row>
    <row r="61" spans="2:12" s="1" customFormat="1" ht="29.25" customHeight="1">
      <c r="B61" s="24"/>
      <c r="C61" s="95" t="s">
        <v>126</v>
      </c>
      <c r="D61" s="89"/>
      <c r="E61" s="89"/>
      <c r="F61" s="89"/>
      <c r="G61" s="89"/>
      <c r="H61" s="89"/>
      <c r="I61" s="89"/>
      <c r="J61" s="96" t="s">
        <v>127</v>
      </c>
      <c r="K61" s="89"/>
      <c r="L61" s="24"/>
    </row>
    <row r="62" spans="2:12" s="1" customFormat="1" ht="10.35" customHeight="1">
      <c r="B62" s="24"/>
      <c r="L62" s="24"/>
    </row>
    <row r="63" spans="2:47" s="1" customFormat="1" ht="22.9" customHeight="1">
      <c r="B63" s="24"/>
      <c r="C63" s="97" t="s">
        <v>128</v>
      </c>
      <c r="J63" s="56">
        <f>J87</f>
        <v>0</v>
      </c>
      <c r="L63" s="24"/>
      <c r="AU63" s="13" t="s">
        <v>129</v>
      </c>
    </row>
    <row r="64" spans="2:12" s="8" customFormat="1" ht="24.95" customHeight="1">
      <c r="B64" s="98"/>
      <c r="D64" s="99" t="s">
        <v>149</v>
      </c>
      <c r="E64" s="100"/>
      <c r="F64" s="100"/>
      <c r="G64" s="100"/>
      <c r="H64" s="100"/>
      <c r="I64" s="100"/>
      <c r="J64" s="101">
        <f>J88</f>
        <v>0</v>
      </c>
      <c r="L64" s="98"/>
    </row>
    <row r="65" spans="2:12" s="11" customFormat="1" ht="19.9" customHeight="1">
      <c r="B65" s="138"/>
      <c r="D65" s="139" t="s">
        <v>150</v>
      </c>
      <c r="E65" s="140"/>
      <c r="F65" s="140"/>
      <c r="G65" s="140"/>
      <c r="H65" s="140"/>
      <c r="I65" s="140"/>
      <c r="J65" s="141">
        <f>J89</f>
        <v>0</v>
      </c>
      <c r="L65" s="138"/>
    </row>
    <row r="66" spans="2:12" s="1" customFormat="1" ht="21.75" customHeight="1">
      <c r="B66" s="24"/>
      <c r="L66" s="24"/>
    </row>
    <row r="67" spans="2:12" s="1" customFormat="1" ht="6.95" customHeight="1">
      <c r="B67" s="34"/>
      <c r="C67" s="35"/>
      <c r="D67" s="35"/>
      <c r="E67" s="35"/>
      <c r="F67" s="35"/>
      <c r="G67" s="35"/>
      <c r="H67" s="35"/>
      <c r="I67" s="35"/>
      <c r="J67" s="35"/>
      <c r="K67" s="35"/>
      <c r="L67" s="24"/>
    </row>
    <row r="71" spans="2:12" s="1" customFormat="1" ht="6.95" customHeight="1">
      <c r="B71" s="36"/>
      <c r="C71" s="37"/>
      <c r="D71" s="37"/>
      <c r="E71" s="37"/>
      <c r="F71" s="37"/>
      <c r="G71" s="37"/>
      <c r="H71" s="37"/>
      <c r="I71" s="37"/>
      <c r="J71" s="37"/>
      <c r="K71" s="37"/>
      <c r="L71" s="24"/>
    </row>
    <row r="72" spans="2:12" s="1" customFormat="1" ht="24.95" customHeight="1">
      <c r="B72" s="24"/>
      <c r="C72" s="17" t="s">
        <v>130</v>
      </c>
      <c r="L72" s="24"/>
    </row>
    <row r="73" spans="2:12" s="1" customFormat="1" ht="6.95" customHeight="1">
      <c r="B73" s="24"/>
      <c r="L73" s="24"/>
    </row>
    <row r="74" spans="2:12" s="1" customFormat="1" ht="12" customHeight="1">
      <c r="B74" s="24"/>
      <c r="C74" s="21" t="s">
        <v>14</v>
      </c>
      <c r="L74" s="24"/>
    </row>
    <row r="75" spans="2:12" s="1" customFormat="1" ht="14.45" customHeight="1">
      <c r="B75" s="24"/>
      <c r="E75" s="186" t="str">
        <f>E7</f>
        <v>Stavební úpravy Jízdárny - 1PP, Tachov - Světce</v>
      </c>
      <c r="F75" s="187"/>
      <c r="G75" s="187"/>
      <c r="H75" s="187"/>
      <c r="L75" s="24"/>
    </row>
    <row r="76" spans="2:12" ht="12" customHeight="1">
      <c r="B76" s="16"/>
      <c r="C76" s="21" t="s">
        <v>124</v>
      </c>
      <c r="L76" s="16"/>
    </row>
    <row r="77" spans="2:12" s="1" customFormat="1" ht="14.45" customHeight="1">
      <c r="B77" s="24"/>
      <c r="E77" s="186" t="s">
        <v>242</v>
      </c>
      <c r="F77" s="167"/>
      <c r="G77" s="167"/>
      <c r="H77" s="167"/>
      <c r="L77" s="24"/>
    </row>
    <row r="78" spans="2:12" s="1" customFormat="1" ht="12" customHeight="1">
      <c r="B78" s="24"/>
      <c r="C78" s="21" t="s">
        <v>201</v>
      </c>
      <c r="L78" s="24"/>
    </row>
    <row r="79" spans="2:12" s="1" customFormat="1" ht="14.45" customHeight="1">
      <c r="B79" s="24"/>
      <c r="E79" s="168" t="str">
        <f>E11</f>
        <v>F - Filmové prvky</v>
      </c>
      <c r="F79" s="167"/>
      <c r="G79" s="167"/>
      <c r="H79" s="167"/>
      <c r="L79" s="24"/>
    </row>
    <row r="80" spans="2:12" s="1" customFormat="1" ht="6.95" customHeight="1">
      <c r="B80" s="24"/>
      <c r="L80" s="24"/>
    </row>
    <row r="81" spans="2:12" s="1" customFormat="1" ht="12" customHeight="1">
      <c r="B81" s="24"/>
      <c r="C81" s="21" t="s">
        <v>20</v>
      </c>
      <c r="F81" s="13" t="str">
        <f>F14</f>
        <v xml:space="preserve"> </v>
      </c>
      <c r="I81" s="21" t="s">
        <v>22</v>
      </c>
      <c r="J81" s="41" t="str">
        <f>IF(J14="","",J14)</f>
        <v>6. 7. 2018</v>
      </c>
      <c r="L81" s="24"/>
    </row>
    <row r="82" spans="2:12" s="1" customFormat="1" ht="6.95" customHeight="1">
      <c r="B82" s="24"/>
      <c r="L82" s="24"/>
    </row>
    <row r="83" spans="2:12" s="1" customFormat="1" ht="22.9" customHeight="1">
      <c r="B83" s="24"/>
      <c r="C83" s="21" t="s">
        <v>26</v>
      </c>
      <c r="F83" s="13" t="str">
        <f>E17</f>
        <v>Město Tachov</v>
      </c>
      <c r="I83" s="21" t="s">
        <v>32</v>
      </c>
      <c r="J83" s="22" t="str">
        <f>E23</f>
        <v>Ateliér Soukup Opl Švehla s.r.o.</v>
      </c>
      <c r="L83" s="24"/>
    </row>
    <row r="84" spans="2:12" s="1" customFormat="1" ht="12.6" customHeight="1">
      <c r="B84" s="24"/>
      <c r="C84" s="21" t="s">
        <v>30</v>
      </c>
      <c r="F84" s="13" t="str">
        <f>IF(E20="","",E20)</f>
        <v xml:space="preserve"> </v>
      </c>
      <c r="I84" s="21" t="s">
        <v>35</v>
      </c>
      <c r="J84" s="22" t="str">
        <f>E26</f>
        <v>Tomáš Chlumecký</v>
      </c>
      <c r="L84" s="24"/>
    </row>
    <row r="85" spans="2:12" s="1" customFormat="1" ht="10.35" customHeight="1">
      <c r="B85" s="24"/>
      <c r="L85" s="24"/>
    </row>
    <row r="86" spans="2:20" s="9" customFormat="1" ht="29.25" customHeight="1">
      <c r="B86" s="102"/>
      <c r="C86" s="103" t="s">
        <v>131</v>
      </c>
      <c r="D86" s="104" t="s">
        <v>58</v>
      </c>
      <c r="E86" s="104" t="s">
        <v>54</v>
      </c>
      <c r="F86" s="104" t="s">
        <v>55</v>
      </c>
      <c r="G86" s="104" t="s">
        <v>132</v>
      </c>
      <c r="H86" s="104" t="s">
        <v>133</v>
      </c>
      <c r="I86" s="104" t="s">
        <v>134</v>
      </c>
      <c r="J86" s="105" t="s">
        <v>127</v>
      </c>
      <c r="K86" s="106" t="s">
        <v>135</v>
      </c>
      <c r="L86" s="102"/>
      <c r="M86" s="49" t="s">
        <v>1</v>
      </c>
      <c r="N86" s="50" t="s">
        <v>43</v>
      </c>
      <c r="O86" s="50" t="s">
        <v>136</v>
      </c>
      <c r="P86" s="50" t="s">
        <v>137</v>
      </c>
      <c r="Q86" s="50" t="s">
        <v>138</v>
      </c>
      <c r="R86" s="50" t="s">
        <v>139</v>
      </c>
      <c r="S86" s="50" t="s">
        <v>140</v>
      </c>
      <c r="T86" s="51" t="s">
        <v>141</v>
      </c>
    </row>
    <row r="87" spans="2:63" s="1" customFormat="1" ht="22.9" customHeight="1">
      <c r="B87" s="24"/>
      <c r="C87" s="54" t="s">
        <v>142</v>
      </c>
      <c r="J87" s="107">
        <f>BK87</f>
        <v>0</v>
      </c>
      <c r="L87" s="24"/>
      <c r="M87" s="52"/>
      <c r="N87" s="42"/>
      <c r="O87" s="42"/>
      <c r="P87" s="108">
        <f>P88</f>
        <v>0</v>
      </c>
      <c r="Q87" s="42"/>
      <c r="R87" s="108">
        <f>R88</f>
        <v>0</v>
      </c>
      <c r="S87" s="42"/>
      <c r="T87" s="109">
        <f>T88</f>
        <v>0</v>
      </c>
      <c r="AT87" s="13" t="s">
        <v>72</v>
      </c>
      <c r="AU87" s="13" t="s">
        <v>129</v>
      </c>
      <c r="BK87" s="110">
        <f>BK88</f>
        <v>0</v>
      </c>
    </row>
    <row r="88" spans="2:63" s="10" customFormat="1" ht="25.9" customHeight="1">
      <c r="B88" s="111"/>
      <c r="D88" s="112" t="s">
        <v>72</v>
      </c>
      <c r="E88" s="113" t="s">
        <v>152</v>
      </c>
      <c r="F88" s="113" t="s">
        <v>153</v>
      </c>
      <c r="J88" s="114">
        <f>BK88</f>
        <v>0</v>
      </c>
      <c r="L88" s="111"/>
      <c r="M88" s="115"/>
      <c r="N88" s="116"/>
      <c r="O88" s="116"/>
      <c r="P88" s="117">
        <f>P89</f>
        <v>0</v>
      </c>
      <c r="Q88" s="116"/>
      <c r="R88" s="117">
        <f>R89</f>
        <v>0</v>
      </c>
      <c r="S88" s="116"/>
      <c r="T88" s="118">
        <f>T89</f>
        <v>0</v>
      </c>
      <c r="AR88" s="112" t="s">
        <v>78</v>
      </c>
      <c r="AT88" s="119" t="s">
        <v>72</v>
      </c>
      <c r="AU88" s="119" t="s">
        <v>73</v>
      </c>
      <c r="AY88" s="112" t="s">
        <v>144</v>
      </c>
      <c r="BK88" s="120">
        <f>BK89</f>
        <v>0</v>
      </c>
    </row>
    <row r="89" spans="2:63" s="10" customFormat="1" ht="22.9" customHeight="1">
      <c r="B89" s="111"/>
      <c r="D89" s="112" t="s">
        <v>72</v>
      </c>
      <c r="E89" s="142" t="s">
        <v>157</v>
      </c>
      <c r="F89" s="142" t="s">
        <v>158</v>
      </c>
      <c r="J89" s="143">
        <f>BK89</f>
        <v>0</v>
      </c>
      <c r="L89" s="111"/>
      <c r="M89" s="115"/>
      <c r="N89" s="116"/>
      <c r="O89" s="116"/>
      <c r="P89" s="117">
        <f>SUM(P90:P95)</f>
        <v>0</v>
      </c>
      <c r="Q89" s="116"/>
      <c r="R89" s="117">
        <f>SUM(R90:R95)</f>
        <v>0</v>
      </c>
      <c r="S89" s="116"/>
      <c r="T89" s="118">
        <f>SUM(T90:T95)</f>
        <v>0</v>
      </c>
      <c r="AR89" s="112" t="s">
        <v>78</v>
      </c>
      <c r="AT89" s="119" t="s">
        <v>72</v>
      </c>
      <c r="AU89" s="119" t="s">
        <v>19</v>
      </c>
      <c r="AY89" s="112" t="s">
        <v>144</v>
      </c>
      <c r="BK89" s="120">
        <f>SUM(BK90:BK95)</f>
        <v>0</v>
      </c>
    </row>
    <row r="90" spans="2:65" s="1" customFormat="1" ht="14.45" customHeight="1">
      <c r="B90" s="121"/>
      <c r="C90" s="122" t="s">
        <v>147</v>
      </c>
      <c r="D90" s="122" t="s">
        <v>113</v>
      </c>
      <c r="E90" s="123" t="s">
        <v>346</v>
      </c>
      <c r="F90" s="124" t="s">
        <v>347</v>
      </c>
      <c r="G90" s="125" t="s">
        <v>155</v>
      </c>
      <c r="H90" s="126">
        <v>1</v>
      </c>
      <c r="I90" s="127"/>
      <c r="J90" s="127">
        <f>ROUND(I90*H90,2)</f>
        <v>0</v>
      </c>
      <c r="K90" s="124" t="s">
        <v>1</v>
      </c>
      <c r="L90" s="24"/>
      <c r="M90" s="44" t="s">
        <v>1</v>
      </c>
      <c r="N90" s="128" t="s">
        <v>44</v>
      </c>
      <c r="O90" s="129">
        <v>0</v>
      </c>
      <c r="P90" s="129">
        <f>O90*H90</f>
        <v>0</v>
      </c>
      <c r="Q90" s="129">
        <v>0</v>
      </c>
      <c r="R90" s="129">
        <f>Q90*H90</f>
        <v>0</v>
      </c>
      <c r="S90" s="129">
        <v>0</v>
      </c>
      <c r="T90" s="130">
        <f>S90*H90</f>
        <v>0</v>
      </c>
      <c r="AR90" s="13" t="s">
        <v>154</v>
      </c>
      <c r="AT90" s="13" t="s">
        <v>113</v>
      </c>
      <c r="AU90" s="13" t="s">
        <v>78</v>
      </c>
      <c r="AY90" s="13" t="s">
        <v>144</v>
      </c>
      <c r="BE90" s="131">
        <f>IF(N90="základní",J90,0)</f>
        <v>0</v>
      </c>
      <c r="BF90" s="131">
        <f>IF(N90="snížená",J90,0)</f>
        <v>0</v>
      </c>
      <c r="BG90" s="131">
        <f>IF(N90="zákl. přenesená",J90,0)</f>
        <v>0</v>
      </c>
      <c r="BH90" s="131">
        <f>IF(N90="sníž. přenesená",J90,0)</f>
        <v>0</v>
      </c>
      <c r="BI90" s="131">
        <f>IF(N90="nulová",J90,0)</f>
        <v>0</v>
      </c>
      <c r="BJ90" s="13" t="s">
        <v>19</v>
      </c>
      <c r="BK90" s="131">
        <f>ROUND(I90*H90,2)</f>
        <v>0</v>
      </c>
      <c r="BL90" s="13" t="s">
        <v>154</v>
      </c>
      <c r="BM90" s="13" t="s">
        <v>348</v>
      </c>
    </row>
    <row r="91" spans="2:47" s="1" customFormat="1" ht="12">
      <c r="B91" s="24"/>
      <c r="D91" s="132" t="s">
        <v>146</v>
      </c>
      <c r="F91" s="133" t="s">
        <v>347</v>
      </c>
      <c r="L91" s="24"/>
      <c r="M91" s="134"/>
      <c r="N91" s="45"/>
      <c r="O91" s="45"/>
      <c r="P91" s="45"/>
      <c r="Q91" s="45"/>
      <c r="R91" s="45"/>
      <c r="S91" s="45"/>
      <c r="T91" s="46"/>
      <c r="AT91" s="13" t="s">
        <v>146</v>
      </c>
      <c r="AU91" s="13" t="s">
        <v>78</v>
      </c>
    </row>
    <row r="92" spans="2:65" s="1" customFormat="1" ht="20.45" customHeight="1">
      <c r="B92" s="121"/>
      <c r="C92" s="122" t="s">
        <v>148</v>
      </c>
      <c r="D92" s="122" t="s">
        <v>113</v>
      </c>
      <c r="E92" s="123" t="s">
        <v>349</v>
      </c>
      <c r="F92" s="124" t="s">
        <v>350</v>
      </c>
      <c r="G92" s="125" t="s">
        <v>155</v>
      </c>
      <c r="H92" s="126">
        <v>4</v>
      </c>
      <c r="I92" s="127"/>
      <c r="J92" s="127">
        <f>ROUND(I92*H92,2)</f>
        <v>0</v>
      </c>
      <c r="K92" s="124" t="s">
        <v>1</v>
      </c>
      <c r="L92" s="24"/>
      <c r="M92" s="44" t="s">
        <v>1</v>
      </c>
      <c r="N92" s="128" t="s">
        <v>44</v>
      </c>
      <c r="O92" s="129">
        <v>0</v>
      </c>
      <c r="P92" s="129">
        <f>O92*H92</f>
        <v>0</v>
      </c>
      <c r="Q92" s="129">
        <v>0</v>
      </c>
      <c r="R92" s="129">
        <f>Q92*H92</f>
        <v>0</v>
      </c>
      <c r="S92" s="129">
        <v>0</v>
      </c>
      <c r="T92" s="130">
        <f>S92*H92</f>
        <v>0</v>
      </c>
      <c r="AR92" s="13" t="s">
        <v>154</v>
      </c>
      <c r="AT92" s="13" t="s">
        <v>113</v>
      </c>
      <c r="AU92" s="13" t="s">
        <v>78</v>
      </c>
      <c r="AY92" s="13" t="s">
        <v>144</v>
      </c>
      <c r="BE92" s="131">
        <f>IF(N92="základní",J92,0)</f>
        <v>0</v>
      </c>
      <c r="BF92" s="131">
        <f>IF(N92="snížená",J92,0)</f>
        <v>0</v>
      </c>
      <c r="BG92" s="131">
        <f>IF(N92="zákl. přenesená",J92,0)</f>
        <v>0</v>
      </c>
      <c r="BH92" s="131">
        <f>IF(N92="sníž. přenesená",J92,0)</f>
        <v>0</v>
      </c>
      <c r="BI92" s="131">
        <f>IF(N92="nulová",J92,0)</f>
        <v>0</v>
      </c>
      <c r="BJ92" s="13" t="s">
        <v>19</v>
      </c>
      <c r="BK92" s="131">
        <f>ROUND(I92*H92,2)</f>
        <v>0</v>
      </c>
      <c r="BL92" s="13" t="s">
        <v>154</v>
      </c>
      <c r="BM92" s="13" t="s">
        <v>351</v>
      </c>
    </row>
    <row r="93" spans="2:47" s="1" customFormat="1" ht="29.25">
      <c r="B93" s="24"/>
      <c r="D93" s="132" t="s">
        <v>146</v>
      </c>
      <c r="F93" s="133" t="s">
        <v>352</v>
      </c>
      <c r="L93" s="24"/>
      <c r="M93" s="134"/>
      <c r="N93" s="45"/>
      <c r="O93" s="45"/>
      <c r="P93" s="45"/>
      <c r="Q93" s="45"/>
      <c r="R93" s="45"/>
      <c r="S93" s="45"/>
      <c r="T93" s="46"/>
      <c r="AT93" s="13" t="s">
        <v>146</v>
      </c>
      <c r="AU93" s="13" t="s">
        <v>78</v>
      </c>
    </row>
    <row r="94" spans="2:65" s="1" customFormat="1" ht="20.45" customHeight="1">
      <c r="B94" s="121"/>
      <c r="C94" s="122" t="s">
        <v>151</v>
      </c>
      <c r="D94" s="122" t="s">
        <v>113</v>
      </c>
      <c r="E94" s="123" t="s">
        <v>353</v>
      </c>
      <c r="F94" s="124" t="s">
        <v>354</v>
      </c>
      <c r="G94" s="125" t="s">
        <v>155</v>
      </c>
      <c r="H94" s="126">
        <v>4</v>
      </c>
      <c r="I94" s="127"/>
      <c r="J94" s="127">
        <f>ROUND(I94*H94,2)</f>
        <v>0</v>
      </c>
      <c r="K94" s="124" t="s">
        <v>1</v>
      </c>
      <c r="L94" s="24"/>
      <c r="M94" s="44" t="s">
        <v>1</v>
      </c>
      <c r="N94" s="128" t="s">
        <v>44</v>
      </c>
      <c r="O94" s="129">
        <v>0</v>
      </c>
      <c r="P94" s="129">
        <f>O94*H94</f>
        <v>0</v>
      </c>
      <c r="Q94" s="129">
        <v>0</v>
      </c>
      <c r="R94" s="129">
        <f>Q94*H94</f>
        <v>0</v>
      </c>
      <c r="S94" s="129">
        <v>0</v>
      </c>
      <c r="T94" s="130">
        <f>S94*H94</f>
        <v>0</v>
      </c>
      <c r="AR94" s="13" t="s">
        <v>154</v>
      </c>
      <c r="AT94" s="13" t="s">
        <v>113</v>
      </c>
      <c r="AU94" s="13" t="s">
        <v>78</v>
      </c>
      <c r="AY94" s="13" t="s">
        <v>144</v>
      </c>
      <c r="BE94" s="131">
        <f>IF(N94="základní",J94,0)</f>
        <v>0</v>
      </c>
      <c r="BF94" s="131">
        <f>IF(N94="snížená",J94,0)</f>
        <v>0</v>
      </c>
      <c r="BG94" s="131">
        <f>IF(N94="zákl. přenesená",J94,0)</f>
        <v>0</v>
      </c>
      <c r="BH94" s="131">
        <f>IF(N94="sníž. přenesená",J94,0)</f>
        <v>0</v>
      </c>
      <c r="BI94" s="131">
        <f>IF(N94="nulová",J94,0)</f>
        <v>0</v>
      </c>
      <c r="BJ94" s="13" t="s">
        <v>19</v>
      </c>
      <c r="BK94" s="131">
        <f>ROUND(I94*H94,2)</f>
        <v>0</v>
      </c>
      <c r="BL94" s="13" t="s">
        <v>154</v>
      </c>
      <c r="BM94" s="13" t="s">
        <v>355</v>
      </c>
    </row>
    <row r="95" spans="2:47" s="1" customFormat="1" ht="19.5">
      <c r="B95" s="24"/>
      <c r="D95" s="132" t="s">
        <v>146</v>
      </c>
      <c r="F95" s="133" t="s">
        <v>354</v>
      </c>
      <c r="L95" s="24"/>
      <c r="M95" s="135"/>
      <c r="N95" s="136"/>
      <c r="O95" s="136"/>
      <c r="P95" s="136"/>
      <c r="Q95" s="136"/>
      <c r="R95" s="136"/>
      <c r="S95" s="136"/>
      <c r="T95" s="137"/>
      <c r="AT95" s="13" t="s">
        <v>146</v>
      </c>
      <c r="AU95" s="13" t="s">
        <v>78</v>
      </c>
    </row>
    <row r="96" spans="2:12" s="1" customFormat="1" ht="6.95" customHeight="1">
      <c r="B96" s="34"/>
      <c r="C96" s="35"/>
      <c r="D96" s="35"/>
      <c r="E96" s="35"/>
      <c r="F96" s="35"/>
      <c r="G96" s="35"/>
      <c r="H96" s="35"/>
      <c r="I96" s="35"/>
      <c r="J96" s="35"/>
      <c r="K96" s="35"/>
      <c r="L96" s="24"/>
    </row>
  </sheetData>
  <autoFilter ref="C86:K95"/>
  <mergeCells count="12">
    <mergeCell ref="E79:H79"/>
    <mergeCell ref="L2:V2"/>
    <mergeCell ref="E50:H50"/>
    <mergeCell ref="E52:H52"/>
    <mergeCell ref="E54:H54"/>
    <mergeCell ref="E75:H75"/>
    <mergeCell ref="E77:H77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Chlumecky</dc:creator>
  <cp:keywords/>
  <dc:description/>
  <cp:lastModifiedBy>Stuchlová Kateřina</cp:lastModifiedBy>
  <dcterms:created xsi:type="dcterms:W3CDTF">2019-11-25T10:26:59Z</dcterms:created>
  <dcterms:modified xsi:type="dcterms:W3CDTF">2019-12-19T11:31:51Z</dcterms:modified>
  <cp:category/>
  <cp:version/>
  <cp:contentType/>
  <cp:contentStatus/>
</cp:coreProperties>
</file>