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RFS\KALKULACE\NABÍDKY\2024-2025\01_CENOVÉ NABÍDKY\003_VZOROVÉ ŠABLONY_LUKÁŠ\CN_XXX_2025_Tachov - Na Vinici\02_ROZPOČET\"/>
    </mc:Choice>
  </mc:AlternateContent>
  <xr:revisionPtr revIDLastSave="0" documentId="13_ncr:1_{3A7B0D8F-00C4-44FA-8C3D-53FEE6E09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101 - Komunikace" sheetId="2" r:id="rId2"/>
    <sheet name="VON - Vedlejší a ostatní ..." sheetId="3" r:id="rId3"/>
  </sheets>
  <definedNames>
    <definedName name="_xlnm._FilterDatabase" localSheetId="1" hidden="1">'SO 101 - Komunikace'!$C$126:$K$354</definedName>
    <definedName name="_xlnm._FilterDatabase" localSheetId="2" hidden="1">'VON - Vedlejší a ostatní ...'!$C$120:$K$134</definedName>
    <definedName name="_xlnm.Print_Titles" localSheetId="0">'Rekapitulace stavby'!$92:$92</definedName>
    <definedName name="_xlnm.Print_Titles" localSheetId="1">'SO 101 - Komunikace'!$126:$126</definedName>
    <definedName name="_xlnm.Print_Titles" localSheetId="2">'VON - Vedlejší a ostatní ...'!$120:$120</definedName>
    <definedName name="_xlnm.Print_Area" localSheetId="0">'Rekapitulace stavby'!$D$4:$AO$76,'Rekapitulace stavby'!$C$82:$AQ$97</definedName>
    <definedName name="_xlnm.Print_Area" localSheetId="1">'SO 101 - Komunikace'!$C$4:$J$76,'SO 101 - Komunikace'!$C$82:$J$108,'SO 101 - Komunikace'!$C$114:$J$354</definedName>
    <definedName name="_xlnm.Print_Area" localSheetId="2">'VON - Vedlejší a ostatní ...'!$C$4:$J$76,'VON - Vedlejší a ostatní ...'!$C$82:$J$102,'VON - Vedlejší a ostatní ...'!$C$108:$J$134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T130" i="3"/>
  <c r="R131" i="3"/>
  <c r="R130" i="3" s="1"/>
  <c r="P131" i="3"/>
  <c r="P130" i="3" s="1"/>
  <c r="BI129" i="3"/>
  <c r="BH129" i="3"/>
  <c r="BG129" i="3"/>
  <c r="BF129" i="3"/>
  <c r="T129" i="3"/>
  <c r="T128" i="3"/>
  <c r="R129" i="3"/>
  <c r="R128" i="3"/>
  <c r="P129" i="3"/>
  <c r="P128" i="3" s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118" i="3"/>
  <c r="J23" i="3"/>
  <c r="J21" i="3"/>
  <c r="E21" i="3"/>
  <c r="J91" i="3"/>
  <c r="J20" i="3"/>
  <c r="J18" i="3"/>
  <c r="E18" i="3"/>
  <c r="F92" i="3" s="1"/>
  <c r="J17" i="3"/>
  <c r="J15" i="3"/>
  <c r="E15" i="3"/>
  <c r="F117" i="3"/>
  <c r="J14" i="3"/>
  <c r="J12" i="3"/>
  <c r="J89" i="3" s="1"/>
  <c r="E7" i="3"/>
  <c r="E111" i="3" s="1"/>
  <c r="J37" i="2"/>
  <c r="J36" i="2"/>
  <c r="AY95" i="1" s="1"/>
  <c r="J35" i="2"/>
  <c r="AX95" i="1"/>
  <c r="BI354" i="2"/>
  <c r="BH354" i="2"/>
  <c r="BG354" i="2"/>
  <c r="BF354" i="2"/>
  <c r="T354" i="2"/>
  <c r="T353" i="2"/>
  <c r="R354" i="2"/>
  <c r="R353" i="2"/>
  <c r="P354" i="2"/>
  <c r="P353" i="2" s="1"/>
  <c r="BI348" i="2"/>
  <c r="BH348" i="2"/>
  <c r="BG348" i="2"/>
  <c r="BF348" i="2"/>
  <c r="T348" i="2"/>
  <c r="R348" i="2"/>
  <c r="P348" i="2"/>
  <c r="P33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R338" i="2" s="1"/>
  <c r="P340" i="2"/>
  <c r="BI339" i="2"/>
  <c r="BH339" i="2"/>
  <c r="BG339" i="2"/>
  <c r="BF339" i="2"/>
  <c r="T339" i="2"/>
  <c r="T338" i="2" s="1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T248" i="2"/>
  <c r="R249" i="2"/>
  <c r="R248" i="2" s="1"/>
  <c r="P249" i="2"/>
  <c r="P248" i="2"/>
  <c r="BI244" i="2"/>
  <c r="BH244" i="2"/>
  <c r="BG244" i="2"/>
  <c r="BF244" i="2"/>
  <c r="T244" i="2"/>
  <c r="T243" i="2" s="1"/>
  <c r="R244" i="2"/>
  <c r="R243" i="2"/>
  <c r="P244" i="2"/>
  <c r="P243" i="2" s="1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92" i="2" s="1"/>
  <c r="J17" i="2"/>
  <c r="J15" i="2"/>
  <c r="E15" i="2"/>
  <c r="F123" i="2" s="1"/>
  <c r="J14" i="2"/>
  <c r="J12" i="2"/>
  <c r="J89" i="2" s="1"/>
  <c r="E7" i="2"/>
  <c r="E117" i="2"/>
  <c r="L90" i="1"/>
  <c r="AM90" i="1"/>
  <c r="AM89" i="1"/>
  <c r="L89" i="1"/>
  <c r="AM87" i="1"/>
  <c r="L87" i="1"/>
  <c r="L85" i="1"/>
  <c r="L84" i="1"/>
  <c r="BK340" i="2"/>
  <c r="BK321" i="2"/>
  <c r="BK305" i="2"/>
  <c r="J296" i="2"/>
  <c r="J277" i="2"/>
  <c r="J261" i="2"/>
  <c r="BK214" i="2"/>
  <c r="BK187" i="2"/>
  <c r="J165" i="2"/>
  <c r="J130" i="2"/>
  <c r="J331" i="2"/>
  <c r="BK317" i="2"/>
  <c r="BK300" i="2"/>
  <c r="J285" i="2"/>
  <c r="BK259" i="2"/>
  <c r="BK196" i="2"/>
  <c r="J140" i="2"/>
  <c r="BK339" i="2"/>
  <c r="J320" i="2"/>
  <c r="J294" i="2"/>
  <c r="BK241" i="2"/>
  <c r="J193" i="2"/>
  <c r="J318" i="2"/>
  <c r="J298" i="2"/>
  <c r="BK285" i="2"/>
  <c r="J254" i="2"/>
  <c r="BK238" i="2"/>
  <c r="BK193" i="2"/>
  <c r="BK174" i="2"/>
  <c r="J134" i="2"/>
  <c r="BK301" i="2"/>
  <c r="BK273" i="2"/>
  <c r="J229" i="2"/>
  <c r="BK130" i="2"/>
  <c r="J219" i="2"/>
  <c r="J146" i="2"/>
  <c r="BK133" i="3"/>
  <c r="BK134" i="3"/>
  <c r="J126" i="3"/>
  <c r="J348" i="2"/>
  <c r="J329" i="2"/>
  <c r="BK314" i="2"/>
  <c r="BK294" i="2"/>
  <c r="BK265" i="2"/>
  <c r="BK254" i="2"/>
  <c r="J188" i="2"/>
  <c r="J172" i="2"/>
  <c r="J138" i="2"/>
  <c r="J330" i="2"/>
  <c r="J322" i="2"/>
  <c r="BK316" i="2"/>
  <c r="BK307" i="2"/>
  <c r="BK297" i="2"/>
  <c r="J271" i="2"/>
  <c r="BK244" i="2"/>
  <c r="BK151" i="2"/>
  <c r="J344" i="2"/>
  <c r="J333" i="2"/>
  <c r="BK322" i="2"/>
  <c r="J297" i="2"/>
  <c r="J244" i="2"/>
  <c r="J210" i="2"/>
  <c r="BK171" i="2"/>
  <c r="AS94" i="1"/>
  <c r="J265" i="2"/>
  <c r="BK225" i="2"/>
  <c r="J192" i="2"/>
  <c r="BK147" i="2"/>
  <c r="J305" i="2"/>
  <c r="J290" i="2"/>
  <c r="J238" i="2"/>
  <c r="BK183" i="2"/>
  <c r="BK144" i="2"/>
  <c r="BK220" i="2"/>
  <c r="BK186" i="2"/>
  <c r="J131" i="3"/>
  <c r="J133" i="3"/>
  <c r="BK331" i="2"/>
  <c r="J317" i="2"/>
  <c r="J300" i="2"/>
  <c r="J291" i="2"/>
  <c r="BK262" i="2"/>
  <c r="BK230" i="2"/>
  <c r="BK178" i="2"/>
  <c r="J147" i="2"/>
  <c r="BK336" i="2"/>
  <c r="BK325" i="2"/>
  <c r="BK318" i="2"/>
  <c r="J302" i="2"/>
  <c r="BK295" i="2"/>
  <c r="BK268" i="2"/>
  <c r="J186" i="2"/>
  <c r="BK138" i="2"/>
  <c r="J340" i="2"/>
  <c r="J324" i="2"/>
  <c r="BK306" i="2"/>
  <c r="J274" i="2"/>
  <c r="BK239" i="2"/>
  <c r="BK313" i="2"/>
  <c r="J293" i="2"/>
  <c r="J272" i="2"/>
  <c r="J240" i="2"/>
  <c r="J220" i="2"/>
  <c r="BK179" i="2"/>
  <c r="BK145" i="2"/>
  <c r="BK293" i="2"/>
  <c r="BK261" i="2"/>
  <c r="J196" i="2"/>
  <c r="J160" i="2"/>
  <c r="J241" i="2"/>
  <c r="BK200" i="2"/>
  <c r="J134" i="3"/>
  <c r="J124" i="3"/>
  <c r="BK129" i="3"/>
  <c r="J332" i="2"/>
  <c r="BK328" i="2"/>
  <c r="J304" i="2"/>
  <c r="J295" i="2"/>
  <c r="J268" i="2"/>
  <c r="BK249" i="2"/>
  <c r="J200" i="2"/>
  <c r="BK303" i="2"/>
  <c r="BK296" i="2"/>
  <c r="BK260" i="2"/>
  <c r="BK207" i="2"/>
  <c r="BK134" i="2"/>
  <c r="J336" i="2"/>
  <c r="J328" i="2"/>
  <c r="BK315" i="2"/>
  <c r="J259" i="2"/>
  <c r="J207" i="2"/>
  <c r="BK156" i="2"/>
  <c r="J315" i="2"/>
  <c r="J306" i="2"/>
  <c r="BK291" i="2"/>
  <c r="BK280" i="2"/>
  <c r="BK242" i="2"/>
  <c r="BK222" i="2"/>
  <c r="J152" i="2"/>
  <c r="J307" i="2"/>
  <c r="BK298" i="2"/>
  <c r="BK263" i="2"/>
  <c r="J230" i="2"/>
  <c r="BK173" i="2"/>
  <c r="J249" i="2"/>
  <c r="J179" i="2"/>
  <c r="BK140" i="2"/>
  <c r="BK127" i="3"/>
  <c r="BK124" i="3"/>
  <c r="J354" i="2"/>
  <c r="BK330" i="2"/>
  <c r="BK320" i="2"/>
  <c r="BK302" i="2"/>
  <c r="J281" i="2"/>
  <c r="J258" i="2"/>
  <c r="J222" i="2"/>
  <c r="J173" i="2"/>
  <c r="BK146" i="2"/>
  <c r="BK333" i="2"/>
  <c r="J321" i="2"/>
  <c r="BK299" i="2"/>
  <c r="J263" i="2"/>
  <c r="J234" i="2"/>
  <c r="BK172" i="2"/>
  <c r="BK354" i="2"/>
  <c r="BK332" i="2"/>
  <c r="BK319" i="2"/>
  <c r="BK277" i="2"/>
  <c r="BK258" i="2"/>
  <c r="J225" i="2"/>
  <c r="J174" i="2"/>
  <c r="J316" i="2"/>
  <c r="BK304" i="2"/>
  <c r="BK290" i="2"/>
  <c r="J214" i="2"/>
  <c r="J178" i="2"/>
  <c r="J303" i="2"/>
  <c r="BK281" i="2"/>
  <c r="J242" i="2"/>
  <c r="BK192" i="2"/>
  <c r="BK152" i="2"/>
  <c r="BK234" i="2"/>
  <c r="J187" i="2"/>
  <c r="J151" i="2"/>
  <c r="BK125" i="3"/>
  <c r="BK131" i="3"/>
  <c r="BK126" i="3"/>
  <c r="BK344" i="2"/>
  <c r="J325" i="2"/>
  <c r="J308" i="2"/>
  <c r="J301" i="2"/>
  <c r="BK271" i="2"/>
  <c r="J260" i="2"/>
  <c r="BK229" i="2"/>
  <c r="J183" i="2"/>
  <c r="J171" i="2"/>
  <c r="J339" i="2"/>
  <c r="BK324" i="2"/>
  <c r="J319" i="2"/>
  <c r="J314" i="2"/>
  <c r="BK272" i="2"/>
  <c r="BK219" i="2"/>
  <c r="J144" i="2"/>
  <c r="BK348" i="2"/>
  <c r="BK329" i="2"/>
  <c r="J313" i="2"/>
  <c r="J273" i="2"/>
  <c r="BK188" i="2"/>
  <c r="J145" i="2"/>
  <c r="BK308" i="2"/>
  <c r="J299" i="2"/>
  <c r="BK274" i="2"/>
  <c r="J239" i="2"/>
  <c r="J156" i="2"/>
  <c r="BK139" i="2"/>
  <c r="J280" i="2"/>
  <c r="BK240" i="2"/>
  <c r="BK165" i="2"/>
  <c r="J262" i="2"/>
  <c r="BK210" i="2"/>
  <c r="BK160" i="2"/>
  <c r="J139" i="2"/>
  <c r="J127" i="3"/>
  <c r="J129" i="3"/>
  <c r="J125" i="3"/>
  <c r="P221" i="2" l="1"/>
  <c r="BK264" i="2"/>
  <c r="J264" i="2" s="1"/>
  <c r="J103" i="2" s="1"/>
  <c r="P289" i="2"/>
  <c r="R129" i="2"/>
  <c r="P264" i="2"/>
  <c r="T289" i="2"/>
  <c r="P129" i="2"/>
  <c r="BK221" i="2"/>
  <c r="J221" i="2"/>
  <c r="J99" i="2"/>
  <c r="T253" i="2"/>
  <c r="BK289" i="2"/>
  <c r="J289" i="2" s="1"/>
  <c r="J104" i="2" s="1"/>
  <c r="BK123" i="3"/>
  <c r="BK129" i="2"/>
  <c r="J129" i="2" s="1"/>
  <c r="J98" i="2" s="1"/>
  <c r="R221" i="2"/>
  <c r="BK253" i="2"/>
  <c r="J253" i="2" s="1"/>
  <c r="J102" i="2" s="1"/>
  <c r="T264" i="2"/>
  <c r="BK323" i="2"/>
  <c r="J323" i="2" s="1"/>
  <c r="J105" i="2" s="1"/>
  <c r="R323" i="2"/>
  <c r="R123" i="3"/>
  <c r="R132" i="3"/>
  <c r="T129" i="2"/>
  <c r="P253" i="2"/>
  <c r="R264" i="2"/>
  <c r="P323" i="2"/>
  <c r="T123" i="3"/>
  <c r="BK132" i="3"/>
  <c r="J132" i="3"/>
  <c r="J101" i="3"/>
  <c r="P132" i="3"/>
  <c r="T221" i="2"/>
  <c r="T128" i="2" s="1"/>
  <c r="T127" i="2" s="1"/>
  <c r="R253" i="2"/>
  <c r="R289" i="2"/>
  <c r="T323" i="2"/>
  <c r="P123" i="3"/>
  <c r="P122" i="3"/>
  <c r="P121" i="3"/>
  <c r="AU96" i="1"/>
  <c r="T132" i="3"/>
  <c r="BK243" i="2"/>
  <c r="J243" i="2"/>
  <c r="J100" i="2"/>
  <c r="BK130" i="3"/>
  <c r="J130" i="3" s="1"/>
  <c r="J100" i="3" s="1"/>
  <c r="BK248" i="2"/>
  <c r="J248" i="2" s="1"/>
  <c r="J101" i="2" s="1"/>
  <c r="BK338" i="2"/>
  <c r="J338" i="2"/>
  <c r="J106" i="2" s="1"/>
  <c r="BK353" i="2"/>
  <c r="J353" i="2"/>
  <c r="J107" i="2"/>
  <c r="BK128" i="3"/>
  <c r="J128" i="3" s="1"/>
  <c r="J99" i="3" s="1"/>
  <c r="F91" i="3"/>
  <c r="J117" i="3"/>
  <c r="BE126" i="3"/>
  <c r="BE127" i="3"/>
  <c r="BE133" i="3"/>
  <c r="J92" i="3"/>
  <c r="F118" i="3"/>
  <c r="BE134" i="3"/>
  <c r="E85" i="3"/>
  <c r="J115" i="3"/>
  <c r="BE125" i="3"/>
  <c r="BE131" i="3"/>
  <c r="BE124" i="3"/>
  <c r="BE129" i="3"/>
  <c r="F91" i="2"/>
  <c r="J121" i="2"/>
  <c r="F124" i="2"/>
  <c r="BE144" i="2"/>
  <c r="BE229" i="2"/>
  <c r="BE230" i="2"/>
  <c r="BE240" i="2"/>
  <c r="BE260" i="2"/>
  <c r="J92" i="2"/>
  <c r="BE146" i="2"/>
  <c r="BE156" i="2"/>
  <c r="BE171" i="2"/>
  <c r="BE172" i="2"/>
  <c r="BE178" i="2"/>
  <c r="BE179" i="2"/>
  <c r="BE186" i="2"/>
  <c r="BE188" i="2"/>
  <c r="BE193" i="2"/>
  <c r="BE222" i="2"/>
  <c r="BE225" i="2"/>
  <c r="BE239" i="2"/>
  <c r="BE241" i="2"/>
  <c r="BE249" i="2"/>
  <c r="BE258" i="2"/>
  <c r="BE268" i="2"/>
  <c r="BE291" i="2"/>
  <c r="BE295" i="2"/>
  <c r="BE297" i="2"/>
  <c r="BE302" i="2"/>
  <c r="BE304" i="2"/>
  <c r="J91" i="2"/>
  <c r="BE138" i="2"/>
  <c r="BE165" i="2"/>
  <c r="BE173" i="2"/>
  <c r="BE187" i="2"/>
  <c r="BE196" i="2"/>
  <c r="BE207" i="2"/>
  <c r="BE277" i="2"/>
  <c r="BE298" i="2"/>
  <c r="BE300" i="2"/>
  <c r="BE140" i="2"/>
  <c r="BE151" i="2"/>
  <c r="BE152" i="2"/>
  <c r="BE192" i="2"/>
  <c r="BE200" i="2"/>
  <c r="BE214" i="2"/>
  <c r="BE219" i="2"/>
  <c r="BE220" i="2"/>
  <c r="BE234" i="2"/>
  <c r="BE238" i="2"/>
  <c r="BE242" i="2"/>
  <c r="BE261" i="2"/>
  <c r="BE271" i="2"/>
  <c r="BE272" i="2"/>
  <c r="BE285" i="2"/>
  <c r="BE296" i="2"/>
  <c r="BE305" i="2"/>
  <c r="BE308" i="2"/>
  <c r="BE314" i="2"/>
  <c r="BE317" i="2"/>
  <c r="BE321" i="2"/>
  <c r="BE328" i="2"/>
  <c r="BE331" i="2"/>
  <c r="BE336" i="2"/>
  <c r="BE344" i="2"/>
  <c r="E85" i="2"/>
  <c r="BE130" i="2"/>
  <c r="BE139" i="2"/>
  <c r="BE147" i="2"/>
  <c r="BE183" i="2"/>
  <c r="BE254" i="2"/>
  <c r="BE265" i="2"/>
  <c r="BE273" i="2"/>
  <c r="BE274" i="2"/>
  <c r="BE281" i="2"/>
  <c r="BE290" i="2"/>
  <c r="BE294" i="2"/>
  <c r="BE313" i="2"/>
  <c r="BE319" i="2"/>
  <c r="BE322" i="2"/>
  <c r="BE324" i="2"/>
  <c r="BE329" i="2"/>
  <c r="BE332" i="2"/>
  <c r="BE339" i="2"/>
  <c r="BE134" i="2"/>
  <c r="BE145" i="2"/>
  <c r="BE160" i="2"/>
  <c r="BE174" i="2"/>
  <c r="BE210" i="2"/>
  <c r="BE244" i="2"/>
  <c r="BE259" i="2"/>
  <c r="BE262" i="2"/>
  <c r="BE263" i="2"/>
  <c r="BE280" i="2"/>
  <c r="BE293" i="2"/>
  <c r="BE299" i="2"/>
  <c r="BE301" i="2"/>
  <c r="BE303" i="2"/>
  <c r="BE306" i="2"/>
  <c r="BE307" i="2"/>
  <c r="BE315" i="2"/>
  <c r="BE316" i="2"/>
  <c r="BE318" i="2"/>
  <c r="BE320" i="2"/>
  <c r="BE325" i="2"/>
  <c r="BE330" i="2"/>
  <c r="BE333" i="2"/>
  <c r="BE340" i="2"/>
  <c r="BE348" i="2"/>
  <c r="BE354" i="2"/>
  <c r="F36" i="2"/>
  <c r="BC95" i="1" s="1"/>
  <c r="F34" i="2"/>
  <c r="BA95" i="1"/>
  <c r="J34" i="2"/>
  <c r="AW95" i="1"/>
  <c r="F37" i="2"/>
  <c r="BD95" i="1"/>
  <c r="J34" i="3"/>
  <c r="AW96" i="1"/>
  <c r="F35" i="3"/>
  <c r="BB96" i="1" s="1"/>
  <c r="F36" i="3"/>
  <c r="BC96" i="1" s="1"/>
  <c r="F34" i="3"/>
  <c r="BA96" i="1"/>
  <c r="F37" i="3"/>
  <c r="BD96" i="1"/>
  <c r="F35" i="2"/>
  <c r="BB95" i="1"/>
  <c r="R122" i="3" l="1"/>
  <c r="R121" i="3"/>
  <c r="P128" i="2"/>
  <c r="P127" i="2"/>
  <c r="AU95" i="1" s="1"/>
  <c r="AU94" i="1" s="1"/>
  <c r="BK122" i="3"/>
  <c r="J122" i="3" s="1"/>
  <c r="J97" i="3" s="1"/>
  <c r="BK128" i="2"/>
  <c r="J128" i="2"/>
  <c r="J97" i="2"/>
  <c r="T122" i="3"/>
  <c r="T121" i="3" s="1"/>
  <c r="R128" i="2"/>
  <c r="R127" i="2" s="1"/>
  <c r="J123" i="3"/>
  <c r="J98" i="3" s="1"/>
  <c r="J33" i="2"/>
  <c r="AV95" i="1" s="1"/>
  <c r="AT95" i="1" s="1"/>
  <c r="F33" i="2"/>
  <c r="AZ95" i="1"/>
  <c r="BC94" i="1"/>
  <c r="W32" i="1" s="1"/>
  <c r="J33" i="3"/>
  <c r="AV96" i="1" s="1"/>
  <c r="AT96" i="1" s="1"/>
  <c r="BA94" i="1"/>
  <c r="W30" i="1"/>
  <c r="BB94" i="1"/>
  <c r="W31" i="1" s="1"/>
  <c r="BD94" i="1"/>
  <c r="W33" i="1"/>
  <c r="F33" i="3"/>
  <c r="AZ96" i="1" s="1"/>
  <c r="BK127" i="2" l="1"/>
  <c r="J127" i="2" s="1"/>
  <c r="J96" i="2" s="1"/>
  <c r="BK121" i="3"/>
  <c r="J121" i="3" s="1"/>
  <c r="J96" i="3" s="1"/>
  <c r="AW94" i="1"/>
  <c r="AK30" i="1"/>
  <c r="AY94" i="1"/>
  <c r="AZ94" i="1"/>
  <c r="W29" i="1"/>
  <c r="AX94" i="1"/>
  <c r="J30" i="3" l="1"/>
  <c r="AG96" i="1"/>
  <c r="J30" i="2"/>
  <c r="AG95" i="1"/>
  <c r="AG94" i="1"/>
  <c r="AK26" i="1"/>
  <c r="AV94" i="1"/>
  <c r="AK29" i="1"/>
  <c r="AK35" i="1"/>
  <c r="J39" i="3" l="1"/>
  <c r="AN95" i="1"/>
  <c r="J39" i="2"/>
  <c r="AN96" i="1"/>
  <c r="AT94" i="1"/>
  <c r="AN94" i="1" l="1"/>
</calcChain>
</file>

<file path=xl/sharedStrings.xml><?xml version="1.0" encoding="utf-8"?>
<sst xmlns="http://schemas.openxmlformats.org/spreadsheetml/2006/main" count="3079" uniqueCount="592">
  <si>
    <t>Export Komplet</t>
  </si>
  <si>
    <t/>
  </si>
  <si>
    <t>2.0</t>
  </si>
  <si>
    <t>ZAMOK</t>
  </si>
  <si>
    <t>False</t>
  </si>
  <si>
    <t>{df1e2e7b-8f28-44f0-82d5-973f93a83a54}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</si>
  <si>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</si>
  <si>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</si>
  <si>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</si>
  <si>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</si>
  <si>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</si>
  <si>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</si>
  <si>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</si>
  <si>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</si>
  <si>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</si>
  <si>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</si>
  <si>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Tachov - Na Vinici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</si>
  <si>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</si>
  <si>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</si>
  <si>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</si>
  <si>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</si>
  <si>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</si>
  <si>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</si>
  <si>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</si>
  <si>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</si>
  <si>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</si>
  <si>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</si>
  <si>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</si>
  <si>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</si>
  <si>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</si>
  <si>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</si>
  <si>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</si>
  <si>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</si>
  <si>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</si>
  <si>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</si>
  <si>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</si>
  <si>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</si>
  <si>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</si>
  <si>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</si>
  <si>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</si>
  <si>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</si>
  <si>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</si>
  <si>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</si>
  <si>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</si>
  <si>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</si>
  <si>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</si>
  <si>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</si>
  <si>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</si>
  <si>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</si>
  <si>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</si>
  <si>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</si>
  <si>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</si>
  <si>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</si>
  <si>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</si>
  <si>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</si>
  <si>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</si>
  <si>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</si>
  <si>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</si>
  <si>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</si>
  <si>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</si>
  <si>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</si>
  <si>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</si>
  <si>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</si>
  <si>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</si>
  <si>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</si>
  <si>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</si>
  <si>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</si>
  <si>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</si>
  <si>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</si>
  <si>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</si>
  <si>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</si>
  <si>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</si>
  <si>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</si>
  <si>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</si>
  <si>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</si>
  <si>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 101</t>
  </si>
  <si>
    <t>Komunikace</t>
  </si>
  <si>
    <t>STA</t>
  </si>
  <si>
    <t>1</t>
  </si>
  <si>
    <t>{84de678f-b0c6-4774-89f8-26f57548693b}</t>
  </si>
  <si>
    <t>2</t>
  </si>
  <si>
    <t>VON</t>
  </si>
  <si>
    <t>Vedlejší a ostatní rozpočtové náklady</t>
  </si>
  <si>
    <t>{ccde8ed3-8caf-48cd-8a12-5bffdffd6439}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</si>
  <si>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</si>
  <si>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</si>
  <si>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</si>
  <si>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</si>
  <si>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</si>
  <si>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</si>
  <si>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</si>
  <si>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</si>
  <si>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</si>
  <si>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</si>
  <si>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120 - Zemní práce - sanace</t>
  </si>
  <si>
    <t xml:space="preserve">    2 - Zakládání</t>
  </si>
  <si>
    <t xml:space="preserve">    4 - Vodorovné konstrukce</t>
  </si>
  <si>
    <t xml:space="preserve">    5 - Komunikace pozemní</t>
  </si>
  <si>
    <t xml:space="preserve">    5.P - Komunikace - prodloužení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</si>
  <si>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</si>
  <si>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</si>
  <si>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</si>
  <si>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</si>
  <si>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</si>
  <si>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</si>
  <si>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</si>
  <si>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</si>
  <si>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</si>
  <si>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</si>
  <si>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</si>
  <si>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</si>
  <si>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</si>
  <si>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</si>
  <si>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</si>
  <si>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</si>
  <si>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</si>
  <si>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</si>
  <si>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</si>
  <si>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</si>
  <si>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</si>
  <si>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</si>
  <si>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</si>
  <si>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</si>
  <si>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</si>
  <si>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</si>
  <si>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VV</t>
  </si>
  <si>
    <t>stávající chodník</t>
  </si>
  <si>
    <t>127,5*0,2</t>
  </si>
  <si>
    <t>Součet</t>
  </si>
  <si>
    <t>113106144</t>
  </si>
  <si>
    <t>Rozebrání dlažeb ze zámkových dlaždic komunikací pro pěší strojně pl přes 50 m2</t>
  </si>
  <si>
    <t>127,5*0,8</t>
  </si>
  <si>
    <t>3</t>
  </si>
  <si>
    <t>113107122</t>
  </si>
  <si>
    <t>Odstranění podkladu z kameniva drceného tl přes 100 do 200 mm ručně</t>
  </si>
  <si>
    <t>6</t>
  </si>
  <si>
    <t>113107162</t>
  </si>
  <si>
    <t>Odstranění podkladu z kameniva drceného tl přes 100 do 200 mm strojně pl přes 50 do 200 m2</t>
  </si>
  <si>
    <t>8</t>
  </si>
  <si>
    <t>5</t>
  </si>
  <si>
    <t>113107223</t>
  </si>
  <si>
    <t>Odstranění podkladu z kameniva drceného tl přes 200 do 300 mm strojně pl přes 200 m2</t>
  </si>
  <si>
    <t>10</t>
  </si>
  <si>
    <t>komunikace</t>
  </si>
  <si>
    <t>102*5,5</t>
  </si>
  <si>
    <t>113107241</t>
  </si>
  <si>
    <t>Odstranění podkladu živičného tl 50 mm strojně pl přes 200 m2</t>
  </si>
  <si>
    <t>7</t>
  </si>
  <si>
    <t>113107141</t>
  </si>
  <si>
    <t>Odstranění podkladu živičného tl 50 mm ručně</t>
  </si>
  <si>
    <t>1114204727</t>
  </si>
  <si>
    <t>113107242</t>
  </si>
  <si>
    <t>Odstranění podkladu živičného tl přes 50 do 100 mm strojně pl přes 200 m2</t>
  </si>
  <si>
    <t>16</t>
  </si>
  <si>
    <t>9</t>
  </si>
  <si>
    <t>113201112</t>
  </si>
  <si>
    <t>Vytrhání obrub silničních ležatých</t>
  </si>
  <si>
    <t>m</t>
  </si>
  <si>
    <t>18</t>
  </si>
  <si>
    <t>Poznámka k položce: kamenné obruby</t>
  </si>
  <si>
    <t>204</t>
  </si>
  <si>
    <t>113203111</t>
  </si>
  <si>
    <t>Vytrhání obrub z dlažebních kostek</t>
  </si>
  <si>
    <t>20</t>
  </si>
  <si>
    <t>11</t>
  </si>
  <si>
    <t>119001405</t>
  </si>
  <si>
    <t>Dočasné zajištění potrubí z PE DN do 200 mm</t>
  </si>
  <si>
    <t>786480273</t>
  </si>
  <si>
    <t>"stávající plynovodní potrubí"</t>
  </si>
  <si>
    <t>119001421</t>
  </si>
  <si>
    <t>Dočasné zajištění kabelů a kabelových tratí ze 3 volně ložených kabelů</t>
  </si>
  <si>
    <t>1135169192</t>
  </si>
  <si>
    <t>"stávající kabelové vedení"</t>
  </si>
  <si>
    <t>13</t>
  </si>
  <si>
    <t>132312121</t>
  </si>
  <si>
    <t>Hloubení zapažených rýh šířky do 800 mm v soudržných horninách třídy těžitelnosti II skupiny 4 ručně</t>
  </si>
  <si>
    <t>m3</t>
  </si>
  <si>
    <t>460500256</t>
  </si>
  <si>
    <t>"zatřídění zemin: tř. 4 - 100%"</t>
  </si>
  <si>
    <t>"ručně 5%"</t>
  </si>
  <si>
    <t>30*0,05</t>
  </si>
  <si>
    <t>14</t>
  </si>
  <si>
    <t>132351102</t>
  </si>
  <si>
    <t>Hloubení rýh nezapažených š do 800 mm v hornině třídy těžitelnosti II skupiny 4 objem do 50 m3 strojně</t>
  </si>
  <si>
    <t>-1378890197</t>
  </si>
  <si>
    <t>3x rýha pro přípojku UV</t>
  </si>
  <si>
    <t>"95 % strojně"</t>
  </si>
  <si>
    <t>3*4*2,5*1*0,95</t>
  </si>
  <si>
    <t>15</t>
  </si>
  <si>
    <t>139001101</t>
  </si>
  <si>
    <t>Příplatek za ztížení vykopávky v blízkosti podzemního vedení</t>
  </si>
  <si>
    <t>-1098255507</t>
  </si>
  <si>
    <t>151101101</t>
  </si>
  <si>
    <t>Zřízení příložného pažení a rozepření stěn rýh hl do 2 m</t>
  </si>
  <si>
    <t>1583775140</t>
  </si>
  <si>
    <t>17</t>
  </si>
  <si>
    <t>151101111</t>
  </si>
  <si>
    <t>Odstranění příložného pažení a rozepření stěn rýh hl do 2 m</t>
  </si>
  <si>
    <t>-1890844680</t>
  </si>
  <si>
    <t>161101101</t>
  </si>
  <si>
    <t>Svislé přemístění výkopku z horniny tř. 1 až 4 hl výkopu do 2,5 m</t>
  </si>
  <si>
    <t>-436555805</t>
  </si>
  <si>
    <t>"100% z celkového množství"</t>
  </si>
  <si>
    <t>30</t>
  </si>
  <si>
    <t>19</t>
  </si>
  <si>
    <t>162751137</t>
  </si>
  <si>
    <t>Vodorovné přemístění přes 9 000 do 10000 m výkopku/sypaniny z horniny třídy těžitelnosti II skupiny 4 a 5</t>
  </si>
  <si>
    <t>-74520599</t>
  </si>
  <si>
    <t>162751139</t>
  </si>
  <si>
    <t>Příplatek k vodorovnému přemístění výkopku/sypaniny z horniny třídy těžitelnosti II skupiny 4 a 5 ZKD 1000 m přes 10000 m</t>
  </si>
  <si>
    <t>-391626499</t>
  </si>
  <si>
    <t>"vzdálenost trvalé skládky 24 km"</t>
  </si>
  <si>
    <t>1,5*24</t>
  </si>
  <si>
    <t>174101101</t>
  </si>
  <si>
    <t>Zásyp jam, šachet rýh nebo kolem objektů sypaninou se zhutněním</t>
  </si>
  <si>
    <t>399206285</t>
  </si>
  <si>
    <t>30*0,8</t>
  </si>
  <si>
    <t>22</t>
  </si>
  <si>
    <t>M</t>
  </si>
  <si>
    <t>58344171</t>
  </si>
  <si>
    <t>štěrkodrť frakce 0/32</t>
  </si>
  <si>
    <t>t</t>
  </si>
  <si>
    <t>-784053592</t>
  </si>
  <si>
    <t>23</t>
  </si>
  <si>
    <t>175151101</t>
  </si>
  <si>
    <t>Obsypání potrubí strojně sypaninou bez prohození, uloženou do 3 m</t>
  </si>
  <si>
    <t>1396398509</t>
  </si>
  <si>
    <t>24</t>
  </si>
  <si>
    <t>58341341</t>
  </si>
  <si>
    <t>kamenivo drcené drobné frakce 0/4</t>
  </si>
  <si>
    <t>-236279039</t>
  </si>
  <si>
    <t>6*2,4</t>
  </si>
  <si>
    <t>"pro obsyp potrubí"</t>
  </si>
  <si>
    <t>25</t>
  </si>
  <si>
    <t>122252206</t>
  </si>
  <si>
    <t>Odkopávky a prokopávky nezapažené pro silnice a dálnice v hornině třídy těžitelnosti I objem do 5000 m3 strojně</t>
  </si>
  <si>
    <t>26</t>
  </si>
  <si>
    <t>129001101</t>
  </si>
  <si>
    <t>Příplatek za ztížení odkopávky nebo prokopávky v blízkosti inženýrských sítí</t>
  </si>
  <si>
    <t>68,8*0,2</t>
  </si>
  <si>
    <t>27</t>
  </si>
  <si>
    <t>131151201</t>
  </si>
  <si>
    <t>Hloubení jam zapažených v hornině třídy těžitelnosti I skupiny 1 a 2 objem do 20 m3 strojně</t>
  </si>
  <si>
    <t>28</t>
  </si>
  <si>
    <t>Poznámka k položce: uliční vpust</t>
  </si>
  <si>
    <t>2*1*1*3</t>
  </si>
  <si>
    <t>132151102</t>
  </si>
  <si>
    <t>Hloubení rýh nezapažených š do 800 mm v hornině třídy těžitelnosti I skupiny 1 a 2 objem do 50 m3 strojně</t>
  </si>
  <si>
    <t>Poznámka k položce:</t>
  </si>
  <si>
    <t>Hloubení rýh pro drenáž</t>
  </si>
  <si>
    <t>102*0,3*0,5</t>
  </si>
  <si>
    <t>Hloubení rýh pro přípojky UV</t>
  </si>
  <si>
    <t>4*2*0,8*3</t>
  </si>
  <si>
    <t>29</t>
  </si>
  <si>
    <t>162751117</t>
  </si>
  <si>
    <t>Vodorovné přemístění přes 9 000 do 10000 m výkopku/sypaniny z horniny třídy těžitelnosti I skupiny 1 až 3</t>
  </si>
  <si>
    <t>32</t>
  </si>
  <si>
    <t>84,1+6+34,5+28,5</t>
  </si>
  <si>
    <t>162751119</t>
  </si>
  <si>
    <t>Příplatek k vodorovnému přemístění výkopku/sypaniny z horniny třídy těžitelnosti I skupiny 1 až 3 ZKD 1000 m přes 10000 m</t>
  </si>
  <si>
    <t>34</t>
  </si>
  <si>
    <t>Poznámka k položce: příplatek za dalších 15km k pol. 162751117</t>
  </si>
  <si>
    <t>153,1*15</t>
  </si>
  <si>
    <t>31</t>
  </si>
  <si>
    <t>171201231</t>
  </si>
  <si>
    <t>Poplatek za uložení zeminy a kamení na recyklační skládce (skládkovné) kód odpadu 17 05 04</t>
  </si>
  <si>
    <t>219767772</t>
  </si>
  <si>
    <t>124,6*2</t>
  </si>
  <si>
    <t>30*2</t>
  </si>
  <si>
    <t>171251201</t>
  </si>
  <si>
    <t>Uložení sypaniny na skládky nebo meziskládky</t>
  </si>
  <si>
    <t>38</t>
  </si>
  <si>
    <t>33</t>
  </si>
  <si>
    <t>181951112</t>
  </si>
  <si>
    <t>Úprava pláně v hornině třídy těžitelnosti I skupiny 1 až 3 se zhutněním strojně</t>
  </si>
  <si>
    <t>40</t>
  </si>
  <si>
    <t>120</t>
  </si>
  <si>
    <t>Zemní práce - sanace</t>
  </si>
  <si>
    <t>122252204.SAN</t>
  </si>
  <si>
    <t>Odkopávky a prokopávky nezapažené pro silnice a dálnice v hornině třídy těžitelnosti I objem do 500 m3 strojně</t>
  </si>
  <si>
    <t>42</t>
  </si>
  <si>
    <t>561*0,5</t>
  </si>
  <si>
    <t>35</t>
  </si>
  <si>
    <t>129001101.SAN</t>
  </si>
  <si>
    <t>46</t>
  </si>
  <si>
    <t>Poznámka k položce: 20% celkového objemu odkopávek pro sanaci viz.pol.122252204.SAN</t>
  </si>
  <si>
    <t>280,5*0,20</t>
  </si>
  <si>
    <t>36</t>
  </si>
  <si>
    <t>162751117.SAN</t>
  </si>
  <si>
    <t>Vodorovné přemístění do 10000 m výkopku/sypaniny z horniny třídy těžitelnosti I, skupiny 1 až 3</t>
  </si>
  <si>
    <t>48</t>
  </si>
  <si>
    <t>37</t>
  </si>
  <si>
    <t>162751119.SAN</t>
  </si>
  <si>
    <t>Příplatek k vodorovnému přemístění výkopku/sypaniny z horniny třídy těžitelnosti I, skupiny 1 až 3 ZKD 1000 m přes 10000 m</t>
  </si>
  <si>
    <t>50</t>
  </si>
  <si>
    <t>Poznámka k položce: příplatek za dalších 15km pro položku 162751117.SAN</t>
  </si>
  <si>
    <t>280,5*15</t>
  </si>
  <si>
    <t>171201231.SAN</t>
  </si>
  <si>
    <t>427989967</t>
  </si>
  <si>
    <t>Poznámka k položce: viz.položka 171251201.SAN</t>
  </si>
  <si>
    <t>280,5*2</t>
  </si>
  <si>
    <t>39</t>
  </si>
  <si>
    <t>171251201.SAN</t>
  </si>
  <si>
    <t>54</t>
  </si>
  <si>
    <t>181951112.SAN</t>
  </si>
  <si>
    <t>56</t>
  </si>
  <si>
    <t>41</t>
  </si>
  <si>
    <t>564671111.SAN</t>
  </si>
  <si>
    <t>Podklad z kameniva hrubého drceného vel. 63-125 mm plochy přes 100 m2 tl 250 mm</t>
  </si>
  <si>
    <t>58</t>
  </si>
  <si>
    <t>60</t>
  </si>
  <si>
    <t>43</t>
  </si>
  <si>
    <t>919726122.SAN</t>
  </si>
  <si>
    <t>Geotextilie pro ochranu, separaci a filtraci netkaná měrná hm přes 200 do 300 g/m2</t>
  </si>
  <si>
    <t>62</t>
  </si>
  <si>
    <t>Zakládání</t>
  </si>
  <si>
    <t>44</t>
  </si>
  <si>
    <t>212752102</t>
  </si>
  <si>
    <t>Trativod z drenážních trubek korugovaných PE-HD SN 4 perforace 360° včetně lože otevřený výkop DN 100 pro liniové stavby, opláštění geotextilií, výplň HDK 11/22</t>
  </si>
  <si>
    <t>64</t>
  </si>
  <si>
    <t>Poznámka k položce: včetně připojení na uliční vpusti</t>
  </si>
  <si>
    <t>102</t>
  </si>
  <si>
    <t>Vodorovné konstrukce</t>
  </si>
  <si>
    <t>45</t>
  </si>
  <si>
    <t>451573111</t>
  </si>
  <si>
    <t>Lože pod potrubí otevřený výkop ze štěrkopísku</t>
  </si>
  <si>
    <t>2081796321</t>
  </si>
  <si>
    <t>12*1*0,1</t>
  </si>
  <si>
    <t>"lože tl. 0,1 m"</t>
  </si>
  <si>
    <t>Komunikace pozemní</t>
  </si>
  <si>
    <t>564861111</t>
  </si>
  <si>
    <t>Podklad ze štěrkodrtě ŠD plochy přes 100 m2 tl 200 mm</t>
  </si>
  <si>
    <t>68</t>
  </si>
  <si>
    <t>chodníky, vjezdy, komunikace</t>
  </si>
  <si>
    <t>255+561</t>
  </si>
  <si>
    <t>47</t>
  </si>
  <si>
    <t>564851111</t>
  </si>
  <si>
    <t>Podklad ze štěrkodrtě ŠD plochy přes 100 m2 tl 150 mm</t>
  </si>
  <si>
    <t>-566106593</t>
  </si>
  <si>
    <t>565165121</t>
  </si>
  <si>
    <t>Asfaltový beton vrstva podkladní ACP 16 (obalované kamenivo OKS) tl 80 mm š přes 3 m</t>
  </si>
  <si>
    <t>938560319</t>
  </si>
  <si>
    <t>49</t>
  </si>
  <si>
    <t>573211109</t>
  </si>
  <si>
    <t>Postřik živičný spojovací z asfaltu v množství 0,50 kg/m2</t>
  </si>
  <si>
    <t>501836301</t>
  </si>
  <si>
    <t>577144121</t>
  </si>
  <si>
    <t>Asfaltový beton vrstva obrusná ACO 11+ (ABS) tř. I tl 50 mm š přes 3 m z nemodifikovaného asfaltu</t>
  </si>
  <si>
    <t>1420218610</t>
  </si>
  <si>
    <t>51</t>
  </si>
  <si>
    <t>596211112</t>
  </si>
  <si>
    <t>Kladení zámkové dlažby komunikací pro pěší ručně tl 60 mm skupiny A pl přes 100 do 300 m2</t>
  </si>
  <si>
    <t>98</t>
  </si>
  <si>
    <t>52</t>
  </si>
  <si>
    <t>59246060</t>
  </si>
  <si>
    <t>dlažba skladebná betonová 100x100mm tl 60mm tryskaný povrch</t>
  </si>
  <si>
    <t>727617837</t>
  </si>
  <si>
    <t>5.P</t>
  </si>
  <si>
    <t>Komunikace - prodloužení</t>
  </si>
  <si>
    <t>53</t>
  </si>
  <si>
    <t>113154528</t>
  </si>
  <si>
    <t>Frézování živičného krytu tl 100 mm pruh š přes 0,5 m pl do 500 m2</t>
  </si>
  <si>
    <t>-1086584123</t>
  </si>
  <si>
    <t>38*5,5</t>
  </si>
  <si>
    <t>938909311</t>
  </si>
  <si>
    <t>Čištění vozovek metením strojně podkladu nebo krytu betonového nebo živičného</t>
  </si>
  <si>
    <t>140496332</t>
  </si>
  <si>
    <t>55</t>
  </si>
  <si>
    <t>2051014821</t>
  </si>
  <si>
    <t>157741154</t>
  </si>
  <si>
    <t>57</t>
  </si>
  <si>
    <t>-1932881984</t>
  </si>
  <si>
    <t>916111123</t>
  </si>
  <si>
    <t>Osazení obruby z drobných kostek s boční opěrou do lože z betonu prostého</t>
  </si>
  <si>
    <t>-383076074</t>
  </si>
  <si>
    <t>38*2</t>
  </si>
  <si>
    <t>59</t>
  </si>
  <si>
    <t>58381007</t>
  </si>
  <si>
    <t>kostka štípaná dlažební žula drobná 8/10</t>
  </si>
  <si>
    <t>-1217330695</t>
  </si>
  <si>
    <t>2*38*0,1*1,2</t>
  </si>
  <si>
    <t>997221551</t>
  </si>
  <si>
    <t>Vodorovná doprava suti ze sypkých materiálů do 1 km</t>
  </si>
  <si>
    <t>-1355032410</t>
  </si>
  <si>
    <t>61</t>
  </si>
  <si>
    <t>997221559</t>
  </si>
  <si>
    <t>Příplatek ZKD 1 km u vodorovné dopravy suti ze sypkých materiálů</t>
  </si>
  <si>
    <t>-1322168581</t>
  </si>
  <si>
    <t xml:space="preserve">Poznámka k položce: dalších 24km </t>
  </si>
  <si>
    <t>52,25*24</t>
  </si>
  <si>
    <t>997221875</t>
  </si>
  <si>
    <t>Poplatek za uložení stavebního odpadu na recyklační skládce (skládkovné) asfaltového bez obsahu dehtu zatříděného do Katalogu odpadů pod kódem 17 03 02</t>
  </si>
  <si>
    <t>-1808747203</t>
  </si>
  <si>
    <t xml:space="preserve">Poznámka k položce: živice  </t>
  </si>
  <si>
    <t>52,25*2,5</t>
  </si>
  <si>
    <t>Trubní vedení</t>
  </si>
  <si>
    <t>63</t>
  </si>
  <si>
    <t>871313121</t>
  </si>
  <si>
    <t>Montáž kanalizačního potrubí hladkého plnostěnného SN 8 z PVC-U DN 160</t>
  </si>
  <si>
    <t>-235693274</t>
  </si>
  <si>
    <t>28611164</t>
  </si>
  <si>
    <t>trubka kanalizační PVC-U plnostěnná jednovrstvá DN 160x1000mm SN8</t>
  </si>
  <si>
    <t>-1028085708</t>
  </si>
  <si>
    <t>11,6504854368932*1,03 'Přepočtené koeficientem množství</t>
  </si>
  <si>
    <t>65</t>
  </si>
  <si>
    <t>895941302</t>
  </si>
  <si>
    <t>Osazení vpusti uliční DN 450 z betonových dílců dno s kalištěm</t>
  </si>
  <si>
    <t>kus</t>
  </si>
  <si>
    <t>-987403480</t>
  </si>
  <si>
    <t>66</t>
  </si>
  <si>
    <t>59224495</t>
  </si>
  <si>
    <t>vpusť uliční DN 450 kaliště nízké 450/240x50mm</t>
  </si>
  <si>
    <t>-232454840</t>
  </si>
  <si>
    <t>67</t>
  </si>
  <si>
    <t>895941314</t>
  </si>
  <si>
    <t>Osazení vpusti uliční DN 450 z betonových dílců skruž horní 570 mm</t>
  </si>
  <si>
    <t>552909667</t>
  </si>
  <si>
    <t>59223858</t>
  </si>
  <si>
    <t>skruž betonová horní pro uliční vpusť 450x570x50mm</t>
  </si>
  <si>
    <t>-1499365889</t>
  </si>
  <si>
    <t>69</t>
  </si>
  <si>
    <t>895941322</t>
  </si>
  <si>
    <t>Osazení vpusti uliční DN 450 z betonových dílců skruž středová 295 mm</t>
  </si>
  <si>
    <t>2014406262</t>
  </si>
  <si>
    <t>70</t>
  </si>
  <si>
    <t>59223862</t>
  </si>
  <si>
    <t>skruž betonová středová pro uliční vpusť 450x295x50mm</t>
  </si>
  <si>
    <t>1721692613</t>
  </si>
  <si>
    <t>71</t>
  </si>
  <si>
    <t>895941323</t>
  </si>
  <si>
    <t>Osazení vpusti uliční DN 450 z betonových dílců skruž středová 570 mm</t>
  </si>
  <si>
    <t>1412036096</t>
  </si>
  <si>
    <t>72</t>
  </si>
  <si>
    <t>59224488</t>
  </si>
  <si>
    <t>skruž betonová středová pro uliční vpusť 450x570x50mm</t>
  </si>
  <si>
    <t>1367802750</t>
  </si>
  <si>
    <t>73</t>
  </si>
  <si>
    <t>895941332</t>
  </si>
  <si>
    <t>Osazení vpusti uliční DN 450 z betonových dílců skruž průběžná se zápachovou uzávěrkou</t>
  </si>
  <si>
    <t>-1487940916</t>
  </si>
  <si>
    <t>74</t>
  </si>
  <si>
    <t>59224493</t>
  </si>
  <si>
    <t>skruž betonová průběžná se zápachovou uzávěrkou 150mm PVC pro uliční vpusť 450x645x50mm</t>
  </si>
  <si>
    <t>-484664854</t>
  </si>
  <si>
    <t>75</t>
  </si>
  <si>
    <t>452386111</t>
  </si>
  <si>
    <t>Vyrovnávací prstence z betonu prostého tř. C 25/30 v do 100 mm</t>
  </si>
  <si>
    <t>1156990046</t>
  </si>
  <si>
    <t>76</t>
  </si>
  <si>
    <t>899204112</t>
  </si>
  <si>
    <t>Osazení mříží litinových včetně rámů a košů na bahno pro třídu zatížení D400, E600</t>
  </si>
  <si>
    <t>-252221370</t>
  </si>
  <si>
    <t>77</t>
  </si>
  <si>
    <t>59223871</t>
  </si>
  <si>
    <t>koš vysoký pro uliční vpusti žárově Pz plech pro rám 500/500mm</t>
  </si>
  <si>
    <t>220556422</t>
  </si>
  <si>
    <t>78</t>
  </si>
  <si>
    <t>59224481</t>
  </si>
  <si>
    <t>mříž vtoková s rámem pro uliční vpusť 500x500, zatížení 40 tun</t>
  </si>
  <si>
    <t>175258764</t>
  </si>
  <si>
    <t>79</t>
  </si>
  <si>
    <t>8773751R</t>
  </si>
  <si>
    <t>Napojení přípojky na stávající kanalizaci</t>
  </si>
  <si>
    <t>-1428088813</t>
  </si>
  <si>
    <t>80</t>
  </si>
  <si>
    <t>895941112R</t>
  </si>
  <si>
    <t>Oprava dešťového svodu</t>
  </si>
  <si>
    <t>Poznámka k položce: Rozsah bude určen dle aktuálního stavu přímo na stavbě. Předpokládá se osazení PVC lapače střešních splavenin, úprava, nebo</t>
  </si>
  <si>
    <t>zřízení přípojky a úprava střešního svodu max v dl. 1m</t>
  </si>
  <si>
    <t>81</t>
  </si>
  <si>
    <t>899331111</t>
  </si>
  <si>
    <t>Výšková úprava uličního vstupu nebo vpusti do 200 mm zvýšením poklopu</t>
  </si>
  <si>
    <t>82</t>
  </si>
  <si>
    <t>899431111</t>
  </si>
  <si>
    <t>Výšková úprava uličního vstupu nebo vpusti do 200 mm zvýšením krycího hrnce, šoupěte nebo hydrantu</t>
  </si>
  <si>
    <t>83</t>
  </si>
  <si>
    <t>935114231</t>
  </si>
  <si>
    <t>Osazení štěrbinového odvodňovacího betonového žlabu 400/450x500 mm bez vnitřního spádu</t>
  </si>
  <si>
    <t>-1215646497</t>
  </si>
  <si>
    <t>84</t>
  </si>
  <si>
    <t>59221014</t>
  </si>
  <si>
    <t>trouba s průběžnou štěrbinou betonová D400 bez vnitřního spádu 400/450x500mm</t>
  </si>
  <si>
    <t>1955362741</t>
  </si>
  <si>
    <t>85</t>
  </si>
  <si>
    <t>935114233</t>
  </si>
  <si>
    <t>Osazení záslepky štěrbinového odvodňovacího betonového žlabu 400/450x500 mm</t>
  </si>
  <si>
    <t>-496970362</t>
  </si>
  <si>
    <t>86</t>
  </si>
  <si>
    <t>59221667</t>
  </si>
  <si>
    <t>záslepka pro štěrbinovou troubu D400/E600/F900 400/450x500x120mm</t>
  </si>
  <si>
    <t>-858864201</t>
  </si>
  <si>
    <t>87</t>
  </si>
  <si>
    <t>935114234</t>
  </si>
  <si>
    <t>Osazení čisticího kusu štěrbinového odvodňovacího betonového žlabu 400/450x500 mm</t>
  </si>
  <si>
    <t>1264493255</t>
  </si>
  <si>
    <t>88</t>
  </si>
  <si>
    <t>59221040</t>
  </si>
  <si>
    <t>kus čisticí pro štěrbinovou troubu D400 400/450x500x1000mm</t>
  </si>
  <si>
    <t>-1586764584</t>
  </si>
  <si>
    <t>89</t>
  </si>
  <si>
    <t>935114235</t>
  </si>
  <si>
    <t>Osazení vpusťového kompletu štěrbinového odvodňovacího betonového žlabu 400/450x500 mm</t>
  </si>
  <si>
    <t>661974277</t>
  </si>
  <si>
    <t>90</t>
  </si>
  <si>
    <t>59223300</t>
  </si>
  <si>
    <t>vpusťový komplet pro štěrbinovou trubu D400 400/450x500x1000mm</t>
  </si>
  <si>
    <t>-244081617</t>
  </si>
  <si>
    <t>Ostatní konstrukce a práce, bourání</t>
  </si>
  <si>
    <t>91</t>
  </si>
  <si>
    <t>92</t>
  </si>
  <si>
    <t>22199799</t>
  </si>
  <si>
    <t>2*102*0,1*1,2</t>
  </si>
  <si>
    <t>93</t>
  </si>
  <si>
    <t>979024443</t>
  </si>
  <si>
    <t>Očištění vybouraných obrubníků a krajníků silničních</t>
  </si>
  <si>
    <t>96</t>
  </si>
  <si>
    <t>94</t>
  </si>
  <si>
    <t>916241113</t>
  </si>
  <si>
    <t>Osazení obrubníku kamenného ležatého s boční opěrou do lože z betonu prostého</t>
  </si>
  <si>
    <t>95</t>
  </si>
  <si>
    <t>916991121</t>
  </si>
  <si>
    <t>Lože pod obrubníky, krajníky nebo obruby z dlažebních kostek z betonu prostého</t>
  </si>
  <si>
    <t>919735112</t>
  </si>
  <si>
    <t>Řezání stávajícího živičného krytu hl přes 50 do 100 mm</t>
  </si>
  <si>
    <t>921354463</t>
  </si>
  <si>
    <t>97</t>
  </si>
  <si>
    <t>919732211</t>
  </si>
  <si>
    <t>Styčná spára napojení nového živičného povrchu na stávající za tepla š 15 mm hl 25 mm s prořezáním</t>
  </si>
  <si>
    <t>1283584263</t>
  </si>
  <si>
    <t>711161273</t>
  </si>
  <si>
    <t>Provedení izolace proti zemní vlhkosti svislé z nopové fólie</t>
  </si>
  <si>
    <t>-1616055178</t>
  </si>
  <si>
    <t>(2*102-15+38)*0,5</t>
  </si>
  <si>
    <t>99</t>
  </si>
  <si>
    <t>28323005</t>
  </si>
  <si>
    <t>fólie profilovaná (nopová) drenážní HDPE s výškou nopů 8mm</t>
  </si>
  <si>
    <t>-1549064907</t>
  </si>
  <si>
    <t>113,5*1,221 'Přepočtené koeficientem množství</t>
  </si>
  <si>
    <t>997</t>
  </si>
  <si>
    <t>Přesun sutě</t>
  </si>
  <si>
    <t>100</t>
  </si>
  <si>
    <t>106</t>
  </si>
  <si>
    <t>101</t>
  </si>
  <si>
    <t>108</t>
  </si>
  <si>
    <t>804,45*24</t>
  </si>
  <si>
    <t>104</t>
  </si>
  <si>
    <t>(255*0,2+561*0,3+127,5*0,05+561*0,1)*2,5</t>
  </si>
  <si>
    <t>103</t>
  </si>
  <si>
    <t>997221861</t>
  </si>
  <si>
    <t>Poplatek za uložení stavebního odpadu na recyklační skládce (skládkovné) z prostého betonu pod kódem 17 01 01</t>
  </si>
  <si>
    <t>Poznámka k položce: bet.zámková dlažba, let.lože obrub</t>
  </si>
  <si>
    <t>dle skutečnosti (vážní lístky odsouhlasené TDS)</t>
  </si>
  <si>
    <t>998</t>
  </si>
  <si>
    <t>Přesun hmot</t>
  </si>
  <si>
    <t>998225111</t>
  </si>
  <si>
    <t>Přesun hmot pro pozemní komunikace s krytem z kamene, monolitickým betonovým nebo živičným</t>
  </si>
  <si>
    <t>1865340684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</si>
  <si>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</si>
  <si>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</si>
  <si>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</si>
  <si>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</si>
  <si>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</si>
  <si>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</si>
  <si>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</si>
  <si>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</si>
  <si>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</si>
  <si>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</si>
  <si>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</t>
  </si>
  <si>
    <t>Průzkumné práce (vytýčení stávajících inž.sítí apod.)</t>
  </si>
  <si>
    <t>kpl</t>
  </si>
  <si>
    <t>012203000</t>
  </si>
  <si>
    <t>Geodetické práce při provádění stavby</t>
  </si>
  <si>
    <t>012303000</t>
  </si>
  <si>
    <t>Geodetické práce po výstavbě</t>
  </si>
  <si>
    <t>013274000</t>
  </si>
  <si>
    <t>Pasportizace objektu před započetím prací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</si>
  <si>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</si>
  <si>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</si>
  <si>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</si>
  <si>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</si>
  <si>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</si>
  <si>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</si>
  <si>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 (pro TDS)</t>
  </si>
  <si>
    <t>VRN7</t>
  </si>
  <si>
    <t>Provozní vlivy</t>
  </si>
  <si>
    <t>072103000</t>
  </si>
  <si>
    <t>Silniční provoz - projednání DIO a zajištění DIR</t>
  </si>
  <si>
    <t>1024</t>
  </si>
  <si>
    <t>1739315462</t>
  </si>
  <si>
    <t>072203000</t>
  </si>
  <si>
    <t>Silniční provoz - zajištění DIO (dopravní značení)</t>
  </si>
  <si>
    <t>1598038422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</si>
</sst>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4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22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6</v>
      </c>
    </row>
    <row r="5" spans="1:74" ht="12" customHeight="1">
      <c r="B5" s="19"/>
      <c r="D5" s="23" t="s">
        <v>12</v>
      </c>
      <c r="K5" s="184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E5" s="181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186" t="s">
        <v>16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E6" s="182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82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20</v>
      </c>
      <c r="AR8" s="19"/>
      <c r="BE8" s="182"/>
      <c r="BS8" s="16" t="s">
        <v>6</v>
      </c>
    </row>
    <row r="9" spans="1:74" ht="14.45" customHeight="1">
      <c r="B9" s="19"/>
      <c r="AR9" s="19"/>
      <c r="BE9" s="182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182"/>
      <c r="BS10" s="16" t="s">
        <v>6</v>
      </c>
    </row>
    <row r="11" spans="1:74" ht="18.399999999999999" customHeight="1">
      <c r="B11" s="19"/>
      <c r="E11" s="24" t="s">
        <v>20</v>
      </c>
      <c r="AK11" s="26" t="s">
        <v>24</v>
      </c>
      <c r="AN11" s="24" t="s">
        <v>1</v>
      </c>
      <c r="AR11" s="19"/>
      <c r="BE11" s="182"/>
      <c r="BS11" s="16" t="s">
        <v>6</v>
      </c>
    </row>
    <row r="12" spans="1:74" ht="6.95" customHeight="1">
      <c r="B12" s="19"/>
      <c r="AR12" s="19"/>
      <c r="BE12" s="182"/>
      <c r="BS12" s="16" t="s">
        <v>6</v>
      </c>
    </row>
    <row r="13" spans="1:74" ht="12" customHeight="1">
      <c r="B13" s="19"/>
      <c r="D13" s="26" t="s">
        <v>25</v>
      </c>
      <c r="AK13" s="26" t="s">
        <v>23</v>
      </c>
      <c r="AN13" s="28" t="s">
        <v>26</v>
      </c>
      <c r="AR13" s="19"/>
      <c r="BE13" s="182"/>
      <c r="BS13" s="16" t="s">
        <v>6</v>
      </c>
    </row>
    <row r="14" spans="1:74" ht="12.75">
      <c r="B14" s="19"/>
      <c r="E14" s="187" t="s">
        <v>26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6" t="s">
        <v>24</v>
      </c>
      <c r="AN14" s="28" t="s">
        <v>26</v>
      </c>
      <c r="AR14" s="19"/>
      <c r="BE14" s="182"/>
      <c r="BS14" s="16" t="s">
        <v>6</v>
      </c>
    </row>
    <row r="15" spans="1:74" ht="6.95" customHeight="1">
      <c r="B15" s="19"/>
      <c r="AR15" s="19"/>
      <c r="BE15" s="182"/>
      <c r="BS15" s="16" t="s">
        <v>4</v>
      </c>
    </row>
    <row r="16" spans="1:74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182"/>
      <c r="BS16" s="16" t="s">
        <v>4</v>
      </c>
    </row>
    <row r="17" spans="2:71" ht="18.399999999999999" customHeight="1">
      <c r="B17" s="19"/>
      <c r="E17" s="24" t="s">
        <v>20</v>
      </c>
      <c r="AK17" s="26" t="s">
        <v>24</v>
      </c>
      <c r="AN17" s="24" t="s">
        <v>1</v>
      </c>
      <c r="AR17" s="19"/>
      <c r="BE17" s="182"/>
      <c r="BS17" s="16" t="s">
        <v>4</v>
      </c>
    </row>
    <row r="18" spans="2:71" ht="6.95" customHeight="1">
      <c r="B18" s="19"/>
      <c r="AR18" s="19"/>
      <c r="BE18" s="182"/>
      <c r="BS18" s="16" t="s">
        <v>6</v>
      </c>
    </row>
    <row r="19" spans="2:71" ht="12" customHeight="1">
      <c r="B19" s="19"/>
      <c r="D19" s="26" t="s">
        <v>28</v>
      </c>
      <c r="AK19" s="26" t="s">
        <v>23</v>
      </c>
      <c r="AN19" s="24" t="s">
        <v>1</v>
      </c>
      <c r="AR19" s="19"/>
      <c r="BE19" s="182"/>
      <c r="BS19" s="16" t="s">
        <v>6</v>
      </c>
    </row>
    <row r="20" spans="2:71" ht="18.399999999999999" customHeight="1">
      <c r="B20" s="19"/>
      <c r="E20" s="24" t="s">
        <v>20</v>
      </c>
      <c r="AK20" s="26" t="s">
        <v>24</v>
      </c>
      <c r="AN20" s="24" t="s">
        <v>1</v>
      </c>
      <c r="AR20" s="19"/>
      <c r="BE20" s="182"/>
      <c r="BS20" s="16" t="s">
        <v>29</v>
      </c>
    </row>
    <row r="21" spans="2:71" ht="6.95" customHeight="1">
      <c r="B21" s="19"/>
      <c r="AR21" s="19"/>
      <c r="BE21" s="182"/>
    </row>
    <row r="22" spans="2:71" ht="12" customHeight="1">
      <c r="B22" s="19"/>
      <c r="D22" s="26" t="s">
        <v>30</v>
      </c>
      <c r="AR22" s="19"/>
      <c r="BE22" s="182"/>
    </row>
    <row r="23" spans="2:71" ht="16.5" customHeight="1">
      <c r="B23" s="19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9"/>
      <c r="BE23" s="182"/>
    </row>
    <row r="24" spans="2:71" ht="6.95" customHeight="1">
      <c r="B24" s="19"/>
      <c r="AR24" s="19"/>
      <c r="BE24" s="1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2"/>
    </row>
    <row r="26" spans="2:71" s="1" customFormat="1" ht="25.9" customHeight="1">
      <c r="B26" s="31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ROUND(AG94,2)</f>
        <v>0</v>
      </c>
      <c r="AL26" s="191"/>
      <c r="AM26" s="191"/>
      <c r="AN26" s="191"/>
      <c r="AO26" s="191"/>
      <c r="AR26" s="31"/>
      <c r="BE26" s="182"/>
    </row>
    <row r="27" spans="2:71" s="1" customFormat="1" ht="6.95" customHeight="1">
      <c r="B27" s="31"/>
      <c r="AR27" s="31"/>
      <c r="BE27" s="182"/>
    </row>
    <row r="28" spans="2:71" s="1" customFormat="1" ht="12.75">
      <c r="B28" s="31"/>
      <c r="L28" s="192" t="s">
        <v>32</v>
      </c>
      <c r="M28" s="192"/>
      <c r="N28" s="192"/>
      <c r="O28" s="192"/>
      <c r="P28" s="192"/>
      <c r="W28" s="192" t="s">
        <v>33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34</v>
      </c>
      <c r="AL28" s="192"/>
      <c r="AM28" s="192"/>
      <c r="AN28" s="192"/>
      <c r="AO28" s="192"/>
      <c r="AR28" s="31"/>
      <c r="BE28" s="182"/>
    </row>
    <row r="29" spans="2:71" s="2" customFormat="1" ht="14.45" customHeight="1">
      <c r="B29" s="35"/>
      <c r="D29" s="26" t="s">
        <v>35</v>
      </c>
      <c r="F29" s="26" t="s">
        <v>36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183"/>
    </row>
    <row r="30" spans="2:71" s="2" customFormat="1" ht="14.45" customHeight="1">
      <c r="B30" s="35"/>
      <c r="F30" s="26" t="s">
        <v>37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183"/>
    </row>
    <row r="31" spans="2:71" s="2" customFormat="1" ht="14.45" hidden="1" customHeight="1">
      <c r="B31" s="35"/>
      <c r="F31" s="26" t="s">
        <v>38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83"/>
    </row>
    <row r="32" spans="2:71" s="2" customFormat="1" ht="14.45" hidden="1" customHeight="1">
      <c r="B32" s="35"/>
      <c r="F32" s="26" t="s">
        <v>39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83"/>
    </row>
    <row r="33" spans="2:57" s="2" customFormat="1" ht="14.45" hidden="1" customHeight="1">
      <c r="B33" s="35"/>
      <c r="F33" s="26" t="s">
        <v>40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183"/>
    </row>
    <row r="34" spans="2:57" s="1" customFormat="1" ht="6.95" customHeight="1">
      <c r="B34" s="31"/>
      <c r="AR34" s="31"/>
      <c r="BE34" s="182"/>
    </row>
    <row r="35" spans="2:57" s="1" customFormat="1" ht="25.9" customHeight="1"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196" t="s">
        <v>43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46</v>
      </c>
      <c r="AI60" s="33"/>
      <c r="AJ60" s="33"/>
      <c r="AK60" s="33"/>
      <c r="AL60" s="33"/>
      <c r="AM60" s="42" t="s">
        <v>47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46</v>
      </c>
      <c r="AI75" s="33"/>
      <c r="AJ75" s="33"/>
      <c r="AK75" s="33"/>
      <c r="AL75" s="33"/>
      <c r="AM75" s="42" t="s">
        <v>47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50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12</v>
      </c>
      <c r="L84" s="3" t="str">
        <f>K5</f>
        <v>IMPORT</v>
      </c>
      <c r="AR84" s="47"/>
    </row>
    <row r="85" spans="1:91" s="4" customFormat="1" ht="36.950000000000003" customHeight="1">
      <c r="B85" s="48"/>
      <c r="C85" s="49" t="s">
        <v>15</v>
      </c>
      <c r="L85" s="200" t="str">
        <f>K6</f>
        <v>Tachov - Na Vinici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 xml:space="preserve"> </v>
      </c>
      <c r="AI87" s="26" t="s">
        <v>21</v>
      </c>
      <c r="AM87" s="202" t="str">
        <f>IF(AN8= "","",AN8)</f>
        <v xml:space="preserve"> </v>
      </c>
      <c r="AN87" s="20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 xml:space="preserve"> </v>
      </c>
      <c r="AI89" s="26" t="s">
        <v>27</v>
      </c>
      <c r="AM89" s="203" t="str">
        <f>IF(E17="","",E17)</f>
        <v xml:space="preserve"> </v>
      </c>
      <c r="AN89" s="204"/>
      <c r="AO89" s="204"/>
      <c r="AP89" s="204"/>
      <c r="AR89" s="31"/>
      <c r="AS89" s="205" t="s">
        <v>51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25</v>
      </c>
      <c r="L90" s="3" t="str">
        <f>IF(E14= "Vyplň údaj","",E14)</f>
        <v/>
      </c>
      <c r="AI90" s="26" t="s">
        <v>28</v>
      </c>
      <c r="AM90" s="203" t="str">
        <f>IF(E20="","",E20)</f>
        <v xml:space="preserve"> </v>
      </c>
      <c r="AN90" s="204"/>
      <c r="AO90" s="204"/>
      <c r="AP90" s="204"/>
      <c r="AR90" s="31"/>
      <c r="AS90" s="207"/>
      <c r="AT90" s="208"/>
      <c r="BD90" s="55"/>
    </row>
    <row r="91" spans="1:91" s="1" customFormat="1" ht="10.9" customHeight="1">
      <c r="B91" s="31"/>
      <c r="AR91" s="31"/>
      <c r="AS91" s="207"/>
      <c r="AT91" s="208"/>
      <c r="BD91" s="55"/>
    </row>
    <row r="92" spans="1:91" s="1" customFormat="1" ht="29.25" customHeight="1">
      <c r="B92" s="31"/>
      <c r="C92" s="209" t="s">
        <v>52</v>
      </c>
      <c r="D92" s="210"/>
      <c r="E92" s="210"/>
      <c r="F92" s="210"/>
      <c r="G92" s="210"/>
      <c r="H92" s="56"/>
      <c r="I92" s="211" t="s">
        <v>53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54</v>
      </c>
      <c r="AH92" s="210"/>
      <c r="AI92" s="210"/>
      <c r="AJ92" s="210"/>
      <c r="AK92" s="210"/>
      <c r="AL92" s="210"/>
      <c r="AM92" s="210"/>
      <c r="AN92" s="211" t="s">
        <v>55</v>
      </c>
      <c r="AO92" s="210"/>
      <c r="AP92" s="213"/>
      <c r="AQ92" s="57" t="s">
        <v>56</v>
      </c>
      <c r="AR92" s="31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ROUND(SUM(AG95:AG96),2)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70</v>
      </c>
      <c r="BT94" s="71" t="s">
        <v>71</v>
      </c>
      <c r="BU94" s="72" t="s">
        <v>72</v>
      </c>
      <c r="BV94" s="71" t="s">
        <v>13</v>
      </c>
      <c r="BW94" s="71" t="s">
        <v>5</v>
      </c>
      <c r="BX94" s="71" t="s">
        <v>73</v>
      </c>
      <c r="CL94" s="71" t="s">
        <v>1</v>
      </c>
    </row>
    <row r="95" spans="1:91" s="6" customFormat="1" ht="16.5" customHeight="1">
      <c r="A95" s="73" t="s">
        <v>74</v>
      </c>
      <c r="B95" s="74"/>
      <c r="C95" s="75"/>
      <c r="D95" s="216" t="s">
        <v>75</v>
      </c>
      <c r="E95" s="216"/>
      <c r="F95" s="216"/>
      <c r="G95" s="216"/>
      <c r="H95" s="216"/>
      <c r="I95" s="76"/>
      <c r="J95" s="216" t="s">
        <v>76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'SO 101 - Komunikace'!J30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7" t="s">
        <v>77</v>
      </c>
      <c r="AR95" s="74"/>
      <c r="AS95" s="78">
        <v>0</v>
      </c>
      <c r="AT95" s="79">
        <f>ROUND(SUM(AV95:AW95),2)</f>
        <v>0</v>
      </c>
      <c r="AU95" s="80">
        <f>'SO 101 - Komunikace'!P127</f>
        <v>0</v>
      </c>
      <c r="AV95" s="79">
        <f>'SO 101 - Komunikace'!J33</f>
        <v>0</v>
      </c>
      <c r="AW95" s="79">
        <f>'SO 101 - Komunikace'!J34</f>
        <v>0</v>
      </c>
      <c r="AX95" s="79">
        <f>'SO 101 - Komunikace'!J35</f>
        <v>0</v>
      </c>
      <c r="AY95" s="79">
        <f>'SO 101 - Komunikace'!J36</f>
        <v>0</v>
      </c>
      <c r="AZ95" s="79">
        <f>'SO 101 - Komunikace'!F33</f>
        <v>0</v>
      </c>
      <c r="BA95" s="79">
        <f>'SO 101 - Komunikace'!F34</f>
        <v>0</v>
      </c>
      <c r="BB95" s="79">
        <f>'SO 101 - Komunikace'!F35</f>
        <v>0</v>
      </c>
      <c r="BC95" s="79">
        <f>'SO 101 - Komunikace'!F36</f>
        <v>0</v>
      </c>
      <c r="BD95" s="81">
        <f>'SO 101 - Komunikace'!F37</f>
        <v>0</v>
      </c>
      <c r="BT95" s="82" t="s">
        <v>78</v>
      </c>
      <c r="BV95" s="82" t="s">
        <v>13</v>
      </c>
      <c r="BW95" s="82" t="s">
        <v>79</v>
      </c>
      <c r="BX95" s="82" t="s">
        <v>5</v>
      </c>
      <c r="CL95" s="82" t="s">
        <v>1</v>
      </c>
      <c r="CM95" s="82" t="s">
        <v>80</v>
      </c>
    </row>
    <row r="96" spans="1:91" s="6" customFormat="1" ht="16.5" customHeight="1">
      <c r="A96" s="73" t="s">
        <v>74</v>
      </c>
      <c r="B96" s="74"/>
      <c r="C96" s="75"/>
      <c r="D96" s="216" t="s">
        <v>81</v>
      </c>
      <c r="E96" s="216"/>
      <c r="F96" s="216"/>
      <c r="G96" s="216"/>
      <c r="H96" s="216"/>
      <c r="I96" s="76"/>
      <c r="J96" s="216" t="s">
        <v>82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'VON - Vedlejší a ostatní ...'!J30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7" t="s">
        <v>77</v>
      </c>
      <c r="AR96" s="74"/>
      <c r="AS96" s="83">
        <v>0</v>
      </c>
      <c r="AT96" s="84">
        <f>ROUND(SUM(AV96:AW96),2)</f>
        <v>0</v>
      </c>
      <c r="AU96" s="85">
        <f>'VON - Vedlejší a ostatní ...'!P121</f>
        <v>0</v>
      </c>
      <c r="AV96" s="84">
        <f>'VON - Vedlejší a ostatní ...'!J33</f>
        <v>0</v>
      </c>
      <c r="AW96" s="84">
        <f>'VON - Vedlejší a ostatní ...'!J34</f>
        <v>0</v>
      </c>
      <c r="AX96" s="84">
        <f>'VON - Vedlejší a ostatní ...'!J35</f>
        <v>0</v>
      </c>
      <c r="AY96" s="84">
        <f>'VON - Vedlejší a ostatní ...'!J36</f>
        <v>0</v>
      </c>
      <c r="AZ96" s="84">
        <f>'VON - Vedlejší a ostatní ...'!F33</f>
        <v>0</v>
      </c>
      <c r="BA96" s="84">
        <f>'VON - Vedlejší a ostatní ...'!F34</f>
        <v>0</v>
      </c>
      <c r="BB96" s="84">
        <f>'VON - Vedlejší a ostatní ...'!F35</f>
        <v>0</v>
      </c>
      <c r="BC96" s="84">
        <f>'VON - Vedlejší a ostatní ...'!F36</f>
        <v>0</v>
      </c>
      <c r="BD96" s="86">
        <f>'VON - Vedlejší a ostatní ...'!F37</f>
        <v>0</v>
      </c>
      <c r="BT96" s="82" t="s">
        <v>78</v>
      </c>
      <c r="BV96" s="82" t="s">
        <v>13</v>
      </c>
      <c r="BW96" s="82" t="s">
        <v>83</v>
      </c>
      <c r="BX96" s="82" t="s">
        <v>5</v>
      </c>
      <c r="CL96" s="82" t="s">
        <v>1</v>
      </c>
      <c r="CM96" s="82" t="s">
        <v>80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5AyMrDrfM7NednP/6F+BvGPtStfGxujWNsHtIUqWr1KnlyQWCC/ZW1ww3Alor+UgTfFtRMVH9d48ZP8KpCBlgw==" saltValue="FTkqwfAuL2zkM4nLuBp3aSqs5du03MYbBP+8x3WQUtPPsQqdEmTdNlE0OeClz7odEOjtQD2bjxODcLkeCtmKg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 xr:uid="{00000000-0004-0000-0000-000000000000}"/>
    <hyperlink ref="A9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5"/>
  <sheetViews>
    <sheetView showGridLines="0" topLeftCell="A29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84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19" t="str">
        <f>'Rekapitulace stavby'!K6</f>
        <v>Tachov - Na Vinici</v>
      </c>
      <c r="F7" s="220"/>
      <c r="G7" s="220"/>
      <c r="H7" s="220"/>
      <c r="L7" s="19"/>
    </row>
    <row r="8" spans="2:46" s="1" customFormat="1" ht="12" customHeight="1">
      <c r="B8" s="31"/>
      <c r="D8" s="26" t="s">
        <v>85</v>
      </c>
      <c r="L8" s="31"/>
    </row>
    <row r="9" spans="2:46" s="1" customFormat="1" ht="16.5" customHeight="1">
      <c r="B9" s="31"/>
      <c r="E9" s="200" t="s">
        <v>86</v>
      </c>
      <c r="F9" s="221"/>
      <c r="G9" s="221"/>
      <c r="H9" s="22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1" t="str">
        <f>'Rekapitulace stavby'!AN8</f>
        <v xml:space="preserve"> 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2" t="str">
        <f>'Rekapitulace stavby'!E14</f>
        <v>Vyplň údaj</v>
      </c>
      <c r="F18" s="184"/>
      <c r="G18" s="184"/>
      <c r="H18" s="184"/>
      <c r="I18" s="26" t="s">
        <v>24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23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8"/>
      <c r="E27" s="189" t="s">
        <v>1</v>
      </c>
      <c r="F27" s="189"/>
      <c r="G27" s="189"/>
      <c r="H27" s="18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31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33</v>
      </c>
      <c r="I32" s="34" t="s">
        <v>32</v>
      </c>
      <c r="J32" s="34" t="s">
        <v>34</v>
      </c>
      <c r="L32" s="31"/>
    </row>
    <row r="33" spans="2:12" s="1" customFormat="1" ht="14.45" customHeight="1">
      <c r="B33" s="31"/>
      <c r="D33" s="54" t="s">
        <v>35</v>
      </c>
      <c r="E33" s="26" t="s">
        <v>36</v>
      </c>
      <c r="F33" s="90">
        <f>ROUND((SUM(BE127:BE354)),  2)</f>
        <v>0</v>
      </c>
      <c r="I33" s="91">
        <v>0.21</v>
      </c>
      <c r="J33" s="90">
        <f>ROUND(((SUM(BE127:BE354))*I33),  2)</f>
        <v>0</v>
      </c>
      <c r="L33" s="31"/>
    </row>
    <row r="34" spans="2:12" s="1" customFormat="1" ht="14.45" customHeight="1">
      <c r="B34" s="31"/>
      <c r="E34" s="26" t="s">
        <v>37</v>
      </c>
      <c r="F34" s="90">
        <f>ROUND((SUM(BF127:BF354)),  2)</f>
        <v>0</v>
      </c>
      <c r="I34" s="91">
        <v>0.12</v>
      </c>
      <c r="J34" s="90">
        <f>ROUND(((SUM(BF127:BF354))*I34),  2)</f>
        <v>0</v>
      </c>
      <c r="L34" s="31"/>
    </row>
    <row r="35" spans="2:12" s="1" customFormat="1" ht="14.45" hidden="1" customHeight="1">
      <c r="B35" s="31"/>
      <c r="E35" s="26" t="s">
        <v>38</v>
      </c>
      <c r="F35" s="90">
        <f>ROUND((SUM(BG127:BG354)),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39</v>
      </c>
      <c r="F36" s="90">
        <f>ROUND((SUM(BH127:BH354)),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40</v>
      </c>
      <c r="F37" s="90">
        <f>ROUND((SUM(BI127:BI354)),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41</v>
      </c>
      <c r="E39" s="56"/>
      <c r="F39" s="56"/>
      <c r="G39" s="94" t="s">
        <v>42</v>
      </c>
      <c r="H39" s="95" t="s">
        <v>43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46</v>
      </c>
      <c r="E61" s="33"/>
      <c r="F61" s="98" t="s">
        <v>47</v>
      </c>
      <c r="G61" s="42" t="s">
        <v>46</v>
      </c>
      <c r="H61" s="33"/>
      <c r="I61" s="33"/>
      <c r="J61" s="99" t="s">
        <v>47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46</v>
      </c>
      <c r="E76" s="33"/>
      <c r="F76" s="98" t="s">
        <v>47</v>
      </c>
      <c r="G76" s="42" t="s">
        <v>46</v>
      </c>
      <c r="H76" s="33"/>
      <c r="I76" s="33"/>
      <c r="J76" s="99" t="s">
        <v>47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19" t="str">
        <f>E7</f>
        <v>Tachov - Na Vinici</v>
      </c>
      <c r="F85" s="220"/>
      <c r="G85" s="220"/>
      <c r="H85" s="220"/>
      <c r="L85" s="31"/>
    </row>
    <row r="86" spans="2:47" s="1" customFormat="1" ht="12" customHeight="1">
      <c r="B86" s="31"/>
      <c r="C86" s="26" t="s">
        <v>85</v>
      </c>
      <c r="L86" s="31"/>
    </row>
    <row r="87" spans="2:47" s="1" customFormat="1" ht="16.5" customHeight="1">
      <c r="B87" s="31"/>
      <c r="E87" s="200" t="str">
        <f>E9</f>
        <v>SO 101 - Komunikace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1" t="str">
        <f>IF(J12="","",J12)</f>
        <v xml:space="preserve"> 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28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88</v>
      </c>
      <c r="D94" s="92"/>
      <c r="E94" s="92"/>
      <c r="F94" s="92"/>
      <c r="G94" s="92"/>
      <c r="H94" s="92"/>
      <c r="I94" s="92"/>
      <c r="J94" s="101" t="s">
        <v>89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90</v>
      </c>
      <c r="J96" s="65">
        <f>J127</f>
        <v>0</v>
      </c>
      <c r="L96" s="31"/>
      <c r="AU96" s="16" t="s">
        <v>91</v>
      </c>
    </row>
    <row r="97" spans="2:12" s="8" customFormat="1" ht="24.95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J221</f>
        <v>0</v>
      </c>
      <c r="L99" s="107"/>
    </row>
    <row r="100" spans="2:12" s="9" customFormat="1" ht="19.899999999999999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J243</f>
        <v>0</v>
      </c>
      <c r="L100" s="107"/>
    </row>
    <row r="101" spans="2:12" s="9" customFormat="1" ht="19.899999999999999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J248</f>
        <v>0</v>
      </c>
      <c r="L101" s="107"/>
    </row>
    <row r="102" spans="2:12" s="9" customFormat="1" ht="19.899999999999999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J253</f>
        <v>0</v>
      </c>
      <c r="L102" s="107"/>
    </row>
    <row r="103" spans="2:12" s="9" customFormat="1" ht="19.899999999999999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J264</f>
        <v>0</v>
      </c>
      <c r="L103" s="107"/>
    </row>
    <row r="104" spans="2:12" s="9" customFormat="1" ht="19.899999999999999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J289</f>
        <v>0</v>
      </c>
      <c r="L104" s="107"/>
    </row>
    <row r="105" spans="2:12" s="9" customFormat="1" ht="19.899999999999999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J323</f>
        <v>0</v>
      </c>
      <c r="L105" s="107"/>
    </row>
    <row r="106" spans="2:12" s="9" customFormat="1" ht="19.899999999999999" customHeight="1">
      <c r="B106" s="107"/>
      <c r="D106" s="108" t="s">
        <v>101</v>
      </c>
      <c r="E106" s="109"/>
      <c r="F106" s="109"/>
      <c r="G106" s="109"/>
      <c r="H106" s="109"/>
      <c r="I106" s="109"/>
      <c r="J106" s="110">
        <f>J338</f>
        <v>0</v>
      </c>
      <c r="L106" s="107"/>
    </row>
    <row r="107" spans="2:12" s="9" customFormat="1" ht="19.899999999999999" customHeight="1">
      <c r="B107" s="107"/>
      <c r="D107" s="108" t="s">
        <v>102</v>
      </c>
      <c r="E107" s="109"/>
      <c r="F107" s="109"/>
      <c r="G107" s="109"/>
      <c r="H107" s="109"/>
      <c r="I107" s="109"/>
      <c r="J107" s="110">
        <f>J353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103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15</v>
      </c>
      <c r="L116" s="31"/>
    </row>
    <row r="117" spans="2:63" s="1" customFormat="1" ht="16.5" customHeight="1">
      <c r="B117" s="31"/>
      <c r="E117" s="219" t="str">
        <f>E7</f>
        <v>Tachov - Na Vinici</v>
      </c>
      <c r="F117" s="220"/>
      <c r="G117" s="220"/>
      <c r="H117" s="220"/>
      <c r="L117" s="31"/>
    </row>
    <row r="118" spans="2:63" s="1" customFormat="1" ht="12" customHeight="1">
      <c r="B118" s="31"/>
      <c r="C118" s="26" t="s">
        <v>85</v>
      </c>
      <c r="L118" s="31"/>
    </row>
    <row r="119" spans="2:63" s="1" customFormat="1" ht="16.5" customHeight="1">
      <c r="B119" s="31"/>
      <c r="E119" s="200" t="str">
        <f>E9</f>
        <v>SO 101 - Komunikace</v>
      </c>
      <c r="F119" s="221"/>
      <c r="G119" s="221"/>
      <c r="H119" s="22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19</v>
      </c>
      <c r="F121" s="24" t="str">
        <f>F12</f>
        <v xml:space="preserve"> </v>
      </c>
      <c r="I121" s="26" t="s">
        <v>21</v>
      </c>
      <c r="J121" s="51" t="str">
        <f>IF(J12="","",J12)</f>
        <v xml:space="preserve"> 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22</v>
      </c>
      <c r="F123" s="24" t="str">
        <f>E15</f>
        <v xml:space="preserve"> </v>
      </c>
      <c r="I123" s="26" t="s">
        <v>27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25</v>
      </c>
      <c r="F124" s="24" t="str">
        <f>IF(E18="","",E18)</f>
        <v>Vyplň údaj</v>
      </c>
      <c r="I124" s="26" t="s">
        <v>28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104</v>
      </c>
      <c r="D126" s="113" t="s">
        <v>56</v>
      </c>
      <c r="E126" s="113" t="s">
        <v>52</v>
      </c>
      <c r="F126" s="113" t="s">
        <v>53</v>
      </c>
      <c r="G126" s="113" t="s">
        <v>105</v>
      </c>
      <c r="H126" s="113" t="s">
        <v>106</v>
      </c>
      <c r="I126" s="113" t="s">
        <v>107</v>
      </c>
      <c r="J126" s="114" t="s">
        <v>89</v>
      </c>
      <c r="K126" s="115" t="s">
        <v>108</v>
      </c>
      <c r="L126" s="111"/>
      <c r="M126" s="58" t="s">
        <v>1</v>
      </c>
      <c r="N126" s="59" t="s">
        <v>35</v>
      </c>
      <c r="O126" s="59" t="s">
        <v>109</v>
      </c>
      <c r="P126" s="59" t="s">
        <v>110</v>
      </c>
      <c r="Q126" s="59" t="s">
        <v>111</v>
      </c>
      <c r="R126" s="59" t="s">
        <v>112</v>
      </c>
      <c r="S126" s="59" t="s">
        <v>113</v>
      </c>
      <c r="T126" s="60" t="s">
        <v>114</v>
      </c>
    </row>
    <row r="127" spans="2:63" s="1" customFormat="1" ht="22.9" customHeight="1">
      <c r="B127" s="31"/>
      <c r="C127" s="63" t="s">
        <v>115</v>
      </c>
      <c r="J127" s="116">
        <f>BK127</f>
        <v>0</v>
      </c>
      <c r="L127" s="31"/>
      <c r="M127" s="61"/>
      <c r="N127" s="52"/>
      <c r="O127" s="52"/>
      <c r="P127" s="117">
        <f>P128</f>
        <v>0</v>
      </c>
      <c r="Q127" s="52"/>
      <c r="R127" s="117">
        <f>R128</f>
        <v>568.335374</v>
      </c>
      <c r="S127" s="52"/>
      <c r="T127" s="118">
        <f>T128</f>
        <v>54.749000000000002</v>
      </c>
      <c r="AT127" s="16" t="s">
        <v>70</v>
      </c>
      <c r="AU127" s="16" t="s">
        <v>91</v>
      </c>
      <c r="BK127" s="119">
        <f>BK128</f>
        <v>0</v>
      </c>
    </row>
    <row r="128" spans="2:63" s="11" customFormat="1" ht="25.9" customHeight="1">
      <c r="B128" s="120"/>
      <c r="D128" s="121" t="s">
        <v>70</v>
      </c>
      <c r="E128" s="122" t="s">
        <v>116</v>
      </c>
      <c r="F128" s="122" t="s">
        <v>117</v>
      </c>
      <c r="I128" s="123"/>
      <c r="J128" s="124">
        <f>BK128</f>
        <v>0</v>
      </c>
      <c r="L128" s="120"/>
      <c r="M128" s="125"/>
      <c r="P128" s="126">
        <f>P129+P221+P243+P248+P253+P264+P289+P323+P338+P353</f>
        <v>0</v>
      </c>
      <c r="R128" s="126">
        <f>R129+R221+R243+R248+R253+R264+R289+R323+R338+R353</f>
        <v>568.335374</v>
      </c>
      <c r="T128" s="127">
        <f>T129+T221+T243+T248+T253+T264+T289+T323+T338+T353</f>
        <v>54.749000000000002</v>
      </c>
      <c r="AR128" s="121" t="s">
        <v>78</v>
      </c>
      <c r="AT128" s="128" t="s">
        <v>70</v>
      </c>
      <c r="AU128" s="128" t="s">
        <v>71</v>
      </c>
      <c r="AY128" s="121" t="s">
        <v>118</v>
      </c>
      <c r="BK128" s="129">
        <f>BK129+BK221+BK243+BK248+BK253+BK264+BK289+BK323+BK338+BK353</f>
        <v>0</v>
      </c>
    </row>
    <row r="129" spans="2:65" s="11" customFormat="1" ht="22.9" customHeight="1">
      <c r="B129" s="120"/>
      <c r="D129" s="121" t="s">
        <v>70</v>
      </c>
      <c r="E129" s="130" t="s">
        <v>78</v>
      </c>
      <c r="F129" s="130" t="s">
        <v>119</v>
      </c>
      <c r="I129" s="123"/>
      <c r="J129" s="131">
        <f>BK129</f>
        <v>0</v>
      </c>
      <c r="L129" s="120"/>
      <c r="M129" s="125"/>
      <c r="P129" s="126">
        <f>SUM(P130:P220)</f>
        <v>0</v>
      </c>
      <c r="R129" s="126">
        <f>SUM(R130:R220)</f>
        <v>57.6</v>
      </c>
      <c r="T129" s="127">
        <f>SUM(T130:T220)</f>
        <v>2.4990000000000001</v>
      </c>
      <c r="AR129" s="121" t="s">
        <v>78</v>
      </c>
      <c r="AT129" s="128" t="s">
        <v>70</v>
      </c>
      <c r="AU129" s="128" t="s">
        <v>78</v>
      </c>
      <c r="AY129" s="121" t="s">
        <v>118</v>
      </c>
      <c r="BK129" s="129">
        <f>SUM(BK130:BK220)</f>
        <v>0</v>
      </c>
    </row>
    <row r="130" spans="2:65" s="1" customFormat="1" ht="24.2" customHeight="1">
      <c r="B130" s="31"/>
      <c r="C130" s="132" t="s">
        <v>78</v>
      </c>
      <c r="D130" s="132" t="s">
        <v>120</v>
      </c>
      <c r="E130" s="133" t="s">
        <v>121</v>
      </c>
      <c r="F130" s="134" t="s">
        <v>122</v>
      </c>
      <c r="G130" s="135" t="s">
        <v>123</v>
      </c>
      <c r="H130" s="136">
        <v>25.5</v>
      </c>
      <c r="I130" s="137"/>
      <c r="J130" s="136">
        <f>ROUND(I130*H130,2)</f>
        <v>0</v>
      </c>
      <c r="K130" s="138"/>
      <c r="L130" s="31"/>
      <c r="M130" s="139" t="s">
        <v>1</v>
      </c>
      <c r="N130" s="140" t="s">
        <v>36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124</v>
      </c>
      <c r="AT130" s="143" t="s">
        <v>120</v>
      </c>
      <c r="AU130" s="143" t="s">
        <v>80</v>
      </c>
      <c r="AY130" s="16" t="s">
        <v>118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78</v>
      </c>
      <c r="BK130" s="144">
        <f>ROUND(I130*H130,2)</f>
        <v>0</v>
      </c>
      <c r="BL130" s="16" t="s">
        <v>124</v>
      </c>
      <c r="BM130" s="143" t="s">
        <v>80</v>
      </c>
    </row>
    <row r="131" spans="2:65" s="12" customFormat="1" ht="11.25">
      <c r="B131" s="145"/>
      <c r="D131" s="146" t="s">
        <v>125</v>
      </c>
      <c r="E131" s="147" t="s">
        <v>1</v>
      </c>
      <c r="F131" s="148" t="s">
        <v>126</v>
      </c>
      <c r="H131" s="147" t="s">
        <v>1</v>
      </c>
      <c r="I131" s="149"/>
      <c r="L131" s="145"/>
      <c r="M131" s="150"/>
      <c r="T131" s="151"/>
      <c r="AT131" s="147" t="s">
        <v>125</v>
      </c>
      <c r="AU131" s="147" t="s">
        <v>80</v>
      </c>
      <c r="AV131" s="12" t="s">
        <v>78</v>
      </c>
      <c r="AW131" s="12" t="s">
        <v>29</v>
      </c>
      <c r="AX131" s="12" t="s">
        <v>71</v>
      </c>
      <c r="AY131" s="147" t="s">
        <v>118</v>
      </c>
    </row>
    <row r="132" spans="2:65" s="13" customFormat="1" ht="11.25">
      <c r="B132" s="152"/>
      <c r="D132" s="146" t="s">
        <v>125</v>
      </c>
      <c r="E132" s="153" t="s">
        <v>1</v>
      </c>
      <c r="F132" s="154" t="s">
        <v>127</v>
      </c>
      <c r="H132" s="155">
        <v>25.5</v>
      </c>
      <c r="I132" s="156"/>
      <c r="L132" s="152"/>
      <c r="M132" s="157"/>
      <c r="T132" s="158"/>
      <c r="AT132" s="153" t="s">
        <v>125</v>
      </c>
      <c r="AU132" s="153" t="s">
        <v>80</v>
      </c>
      <c r="AV132" s="13" t="s">
        <v>80</v>
      </c>
      <c r="AW132" s="13" t="s">
        <v>29</v>
      </c>
      <c r="AX132" s="13" t="s">
        <v>71</v>
      </c>
      <c r="AY132" s="153" t="s">
        <v>118</v>
      </c>
    </row>
    <row r="133" spans="2:65" s="14" customFormat="1" ht="11.25">
      <c r="B133" s="159"/>
      <c r="D133" s="146" t="s">
        <v>125</v>
      </c>
      <c r="E133" s="160" t="s">
        <v>1</v>
      </c>
      <c r="F133" s="161" t="s">
        <v>128</v>
      </c>
      <c r="H133" s="162">
        <v>25.5</v>
      </c>
      <c r="I133" s="163"/>
      <c r="L133" s="159"/>
      <c r="M133" s="164"/>
      <c r="T133" s="165"/>
      <c r="AT133" s="160" t="s">
        <v>125</v>
      </c>
      <c r="AU133" s="160" t="s">
        <v>80</v>
      </c>
      <c r="AV133" s="14" t="s">
        <v>124</v>
      </c>
      <c r="AW133" s="14" t="s">
        <v>29</v>
      </c>
      <c r="AX133" s="14" t="s">
        <v>78</v>
      </c>
      <c r="AY133" s="160" t="s">
        <v>118</v>
      </c>
    </row>
    <row r="134" spans="2:65" s="1" customFormat="1" ht="24.2" customHeight="1">
      <c r="B134" s="31"/>
      <c r="C134" s="132" t="s">
        <v>80</v>
      </c>
      <c r="D134" s="132" t="s">
        <v>120</v>
      </c>
      <c r="E134" s="133" t="s">
        <v>129</v>
      </c>
      <c r="F134" s="134" t="s">
        <v>130</v>
      </c>
      <c r="G134" s="135" t="s">
        <v>123</v>
      </c>
      <c r="H134" s="136">
        <v>102</v>
      </c>
      <c r="I134" s="137"/>
      <c r="J134" s="136">
        <f>ROUND(I134*H134,2)</f>
        <v>0</v>
      </c>
      <c r="K134" s="138"/>
      <c r="L134" s="31"/>
      <c r="M134" s="139" t="s">
        <v>1</v>
      </c>
      <c r="N134" s="140" t="s">
        <v>36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124</v>
      </c>
      <c r="AT134" s="143" t="s">
        <v>120</v>
      </c>
      <c r="AU134" s="143" t="s">
        <v>80</v>
      </c>
      <c r="AY134" s="16" t="s">
        <v>118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78</v>
      </c>
      <c r="BK134" s="144">
        <f>ROUND(I134*H134,2)</f>
        <v>0</v>
      </c>
      <c r="BL134" s="16" t="s">
        <v>124</v>
      </c>
      <c r="BM134" s="143" t="s">
        <v>124</v>
      </c>
    </row>
    <row r="135" spans="2:65" s="12" customFormat="1" ht="11.25">
      <c r="B135" s="145"/>
      <c r="D135" s="146" t="s">
        <v>125</v>
      </c>
      <c r="E135" s="147" t="s">
        <v>1</v>
      </c>
      <c r="F135" s="148" t="s">
        <v>126</v>
      </c>
      <c r="H135" s="147" t="s">
        <v>1</v>
      </c>
      <c r="I135" s="149"/>
      <c r="L135" s="145"/>
      <c r="M135" s="150"/>
      <c r="T135" s="151"/>
      <c r="AT135" s="147" t="s">
        <v>125</v>
      </c>
      <c r="AU135" s="147" t="s">
        <v>80</v>
      </c>
      <c r="AV135" s="12" t="s">
        <v>78</v>
      </c>
      <c r="AW135" s="12" t="s">
        <v>29</v>
      </c>
      <c r="AX135" s="12" t="s">
        <v>71</v>
      </c>
      <c r="AY135" s="147" t="s">
        <v>118</v>
      </c>
    </row>
    <row r="136" spans="2:65" s="13" customFormat="1" ht="11.25">
      <c r="B136" s="152"/>
      <c r="D136" s="146" t="s">
        <v>125</v>
      </c>
      <c r="E136" s="153" t="s">
        <v>1</v>
      </c>
      <c r="F136" s="154" t="s">
        <v>131</v>
      </c>
      <c r="H136" s="155">
        <v>102</v>
      </c>
      <c r="I136" s="156"/>
      <c r="L136" s="152"/>
      <c r="M136" s="157"/>
      <c r="T136" s="158"/>
      <c r="AT136" s="153" t="s">
        <v>125</v>
      </c>
      <c r="AU136" s="153" t="s">
        <v>80</v>
      </c>
      <c r="AV136" s="13" t="s">
        <v>80</v>
      </c>
      <c r="AW136" s="13" t="s">
        <v>29</v>
      </c>
      <c r="AX136" s="13" t="s">
        <v>71</v>
      </c>
      <c r="AY136" s="153" t="s">
        <v>118</v>
      </c>
    </row>
    <row r="137" spans="2:65" s="14" customFormat="1" ht="11.25">
      <c r="B137" s="159"/>
      <c r="D137" s="146" t="s">
        <v>125</v>
      </c>
      <c r="E137" s="160" t="s">
        <v>1</v>
      </c>
      <c r="F137" s="161" t="s">
        <v>128</v>
      </c>
      <c r="H137" s="162">
        <v>102</v>
      </c>
      <c r="I137" s="163"/>
      <c r="L137" s="159"/>
      <c r="M137" s="164"/>
      <c r="T137" s="165"/>
      <c r="AT137" s="160" t="s">
        <v>125</v>
      </c>
      <c r="AU137" s="160" t="s">
        <v>80</v>
      </c>
      <c r="AV137" s="14" t="s">
        <v>124</v>
      </c>
      <c r="AW137" s="14" t="s">
        <v>29</v>
      </c>
      <c r="AX137" s="14" t="s">
        <v>78</v>
      </c>
      <c r="AY137" s="160" t="s">
        <v>118</v>
      </c>
    </row>
    <row r="138" spans="2:65" s="1" customFormat="1" ht="24.2" customHeight="1">
      <c r="B138" s="31"/>
      <c r="C138" s="132" t="s">
        <v>132</v>
      </c>
      <c r="D138" s="132" t="s">
        <v>120</v>
      </c>
      <c r="E138" s="133" t="s">
        <v>133</v>
      </c>
      <c r="F138" s="134" t="s">
        <v>134</v>
      </c>
      <c r="G138" s="135" t="s">
        <v>123</v>
      </c>
      <c r="H138" s="136">
        <v>55</v>
      </c>
      <c r="I138" s="137"/>
      <c r="J138" s="136">
        <f>ROUND(I138*H138,2)</f>
        <v>0</v>
      </c>
      <c r="K138" s="138"/>
      <c r="L138" s="31"/>
      <c r="M138" s="139" t="s">
        <v>1</v>
      </c>
      <c r="N138" s="140" t="s">
        <v>36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124</v>
      </c>
      <c r="AT138" s="143" t="s">
        <v>120</v>
      </c>
      <c r="AU138" s="143" t="s">
        <v>80</v>
      </c>
      <c r="AY138" s="16" t="s">
        <v>118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78</v>
      </c>
      <c r="BK138" s="144">
        <f>ROUND(I138*H138,2)</f>
        <v>0</v>
      </c>
      <c r="BL138" s="16" t="s">
        <v>124</v>
      </c>
      <c r="BM138" s="143" t="s">
        <v>135</v>
      </c>
    </row>
    <row r="139" spans="2:65" s="1" customFormat="1" ht="33" customHeight="1">
      <c r="B139" s="31"/>
      <c r="C139" s="132" t="s">
        <v>124</v>
      </c>
      <c r="D139" s="132" t="s">
        <v>120</v>
      </c>
      <c r="E139" s="133" t="s">
        <v>136</v>
      </c>
      <c r="F139" s="134" t="s">
        <v>137</v>
      </c>
      <c r="G139" s="135" t="s">
        <v>123</v>
      </c>
      <c r="H139" s="136">
        <v>200</v>
      </c>
      <c r="I139" s="137"/>
      <c r="J139" s="136">
        <f>ROUND(I139*H139,2)</f>
        <v>0</v>
      </c>
      <c r="K139" s="138"/>
      <c r="L139" s="31"/>
      <c r="M139" s="139" t="s">
        <v>1</v>
      </c>
      <c r="N139" s="140" t="s">
        <v>36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124</v>
      </c>
      <c r="AT139" s="143" t="s">
        <v>120</v>
      </c>
      <c r="AU139" s="143" t="s">
        <v>80</v>
      </c>
      <c r="AY139" s="16" t="s">
        <v>118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78</v>
      </c>
      <c r="BK139" s="144">
        <f>ROUND(I139*H139,2)</f>
        <v>0</v>
      </c>
      <c r="BL139" s="16" t="s">
        <v>124</v>
      </c>
      <c r="BM139" s="143" t="s">
        <v>138</v>
      </c>
    </row>
    <row r="140" spans="2:65" s="1" customFormat="1" ht="24.2" customHeight="1">
      <c r="B140" s="31"/>
      <c r="C140" s="132" t="s">
        <v>139</v>
      </c>
      <c r="D140" s="132" t="s">
        <v>120</v>
      </c>
      <c r="E140" s="133" t="s">
        <v>140</v>
      </c>
      <c r="F140" s="134" t="s">
        <v>141</v>
      </c>
      <c r="G140" s="135" t="s">
        <v>123</v>
      </c>
      <c r="H140" s="136">
        <v>561</v>
      </c>
      <c r="I140" s="137"/>
      <c r="J140" s="136">
        <f>ROUND(I140*H140,2)</f>
        <v>0</v>
      </c>
      <c r="K140" s="138"/>
      <c r="L140" s="31"/>
      <c r="M140" s="139" t="s">
        <v>1</v>
      </c>
      <c r="N140" s="140" t="s">
        <v>36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124</v>
      </c>
      <c r="AT140" s="143" t="s">
        <v>120</v>
      </c>
      <c r="AU140" s="143" t="s">
        <v>80</v>
      </c>
      <c r="AY140" s="16" t="s">
        <v>118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78</v>
      </c>
      <c r="BK140" s="144">
        <f>ROUND(I140*H140,2)</f>
        <v>0</v>
      </c>
      <c r="BL140" s="16" t="s">
        <v>124</v>
      </c>
      <c r="BM140" s="143" t="s">
        <v>142</v>
      </c>
    </row>
    <row r="141" spans="2:65" s="12" customFormat="1" ht="11.25">
      <c r="B141" s="145"/>
      <c r="D141" s="146" t="s">
        <v>125</v>
      </c>
      <c r="E141" s="147" t="s">
        <v>1</v>
      </c>
      <c r="F141" s="148" t="s">
        <v>143</v>
      </c>
      <c r="H141" s="147" t="s">
        <v>1</v>
      </c>
      <c r="I141" s="149"/>
      <c r="L141" s="145"/>
      <c r="M141" s="150"/>
      <c r="T141" s="151"/>
      <c r="AT141" s="147" t="s">
        <v>125</v>
      </c>
      <c r="AU141" s="147" t="s">
        <v>80</v>
      </c>
      <c r="AV141" s="12" t="s">
        <v>78</v>
      </c>
      <c r="AW141" s="12" t="s">
        <v>29</v>
      </c>
      <c r="AX141" s="12" t="s">
        <v>71</v>
      </c>
      <c r="AY141" s="147" t="s">
        <v>118</v>
      </c>
    </row>
    <row r="142" spans="2:65" s="13" customFormat="1" ht="11.25">
      <c r="B142" s="152"/>
      <c r="D142" s="146" t="s">
        <v>125</v>
      </c>
      <c r="E142" s="153" t="s">
        <v>1</v>
      </c>
      <c r="F142" s="154" t="s">
        <v>144</v>
      </c>
      <c r="H142" s="155">
        <v>561</v>
      </c>
      <c r="I142" s="156"/>
      <c r="L142" s="152"/>
      <c r="M142" s="157"/>
      <c r="T142" s="158"/>
      <c r="AT142" s="153" t="s">
        <v>125</v>
      </c>
      <c r="AU142" s="153" t="s">
        <v>80</v>
      </c>
      <c r="AV142" s="13" t="s">
        <v>80</v>
      </c>
      <c r="AW142" s="13" t="s">
        <v>29</v>
      </c>
      <c r="AX142" s="13" t="s">
        <v>71</v>
      </c>
      <c r="AY142" s="153" t="s">
        <v>118</v>
      </c>
    </row>
    <row r="143" spans="2:65" s="14" customFormat="1" ht="11.25">
      <c r="B143" s="159"/>
      <c r="D143" s="146" t="s">
        <v>125</v>
      </c>
      <c r="E143" s="160" t="s">
        <v>1</v>
      </c>
      <c r="F143" s="161" t="s">
        <v>128</v>
      </c>
      <c r="H143" s="162">
        <v>561</v>
      </c>
      <c r="I143" s="163"/>
      <c r="L143" s="159"/>
      <c r="M143" s="164"/>
      <c r="T143" s="165"/>
      <c r="AT143" s="160" t="s">
        <v>125</v>
      </c>
      <c r="AU143" s="160" t="s">
        <v>80</v>
      </c>
      <c r="AV143" s="14" t="s">
        <v>124</v>
      </c>
      <c r="AW143" s="14" t="s">
        <v>29</v>
      </c>
      <c r="AX143" s="14" t="s">
        <v>78</v>
      </c>
      <c r="AY143" s="160" t="s">
        <v>118</v>
      </c>
    </row>
    <row r="144" spans="2:65" s="1" customFormat="1" ht="24.2" customHeight="1">
      <c r="B144" s="31"/>
      <c r="C144" s="132" t="s">
        <v>135</v>
      </c>
      <c r="D144" s="132" t="s">
        <v>120</v>
      </c>
      <c r="E144" s="133" t="s">
        <v>145</v>
      </c>
      <c r="F144" s="134" t="s">
        <v>146</v>
      </c>
      <c r="G144" s="135" t="s">
        <v>123</v>
      </c>
      <c r="H144" s="136">
        <v>102</v>
      </c>
      <c r="I144" s="137"/>
      <c r="J144" s="136">
        <f>ROUND(I144*H144,2)</f>
        <v>0</v>
      </c>
      <c r="K144" s="138"/>
      <c r="L144" s="31"/>
      <c r="M144" s="139" t="s">
        <v>1</v>
      </c>
      <c r="N144" s="140" t="s">
        <v>36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124</v>
      </c>
      <c r="AT144" s="143" t="s">
        <v>120</v>
      </c>
      <c r="AU144" s="143" t="s">
        <v>80</v>
      </c>
      <c r="AY144" s="16" t="s">
        <v>118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78</v>
      </c>
      <c r="BK144" s="144">
        <f>ROUND(I144*H144,2)</f>
        <v>0</v>
      </c>
      <c r="BL144" s="16" t="s">
        <v>124</v>
      </c>
      <c r="BM144" s="143" t="s">
        <v>8</v>
      </c>
    </row>
    <row r="145" spans="2:65" s="1" customFormat="1" ht="16.5" customHeight="1">
      <c r="B145" s="31"/>
      <c r="C145" s="132" t="s">
        <v>147</v>
      </c>
      <c r="D145" s="132" t="s">
        <v>120</v>
      </c>
      <c r="E145" s="133" t="s">
        <v>148</v>
      </c>
      <c r="F145" s="134" t="s">
        <v>149</v>
      </c>
      <c r="G145" s="135" t="s">
        <v>123</v>
      </c>
      <c r="H145" s="136">
        <v>25.5</v>
      </c>
      <c r="I145" s="137"/>
      <c r="J145" s="136">
        <f>ROUND(I145*H145,2)</f>
        <v>0</v>
      </c>
      <c r="K145" s="138"/>
      <c r="L145" s="31"/>
      <c r="M145" s="139" t="s">
        <v>1</v>
      </c>
      <c r="N145" s="140" t="s">
        <v>36</v>
      </c>
      <c r="P145" s="141">
        <f>O145*H145</f>
        <v>0</v>
      </c>
      <c r="Q145" s="141">
        <v>0</v>
      </c>
      <c r="R145" s="141">
        <f>Q145*H145</f>
        <v>0</v>
      </c>
      <c r="S145" s="141">
        <v>9.8000000000000004E-2</v>
      </c>
      <c r="T145" s="142">
        <f>S145*H145</f>
        <v>2.4990000000000001</v>
      </c>
      <c r="AR145" s="143" t="s">
        <v>124</v>
      </c>
      <c r="AT145" s="143" t="s">
        <v>120</v>
      </c>
      <c r="AU145" s="143" t="s">
        <v>80</v>
      </c>
      <c r="AY145" s="16" t="s">
        <v>118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78</v>
      </c>
      <c r="BK145" s="144">
        <f>ROUND(I145*H145,2)</f>
        <v>0</v>
      </c>
      <c r="BL145" s="16" t="s">
        <v>124</v>
      </c>
      <c r="BM145" s="143" t="s">
        <v>150</v>
      </c>
    </row>
    <row r="146" spans="2:65" s="1" customFormat="1" ht="24.2" customHeight="1">
      <c r="B146" s="31"/>
      <c r="C146" s="132" t="s">
        <v>138</v>
      </c>
      <c r="D146" s="132" t="s">
        <v>120</v>
      </c>
      <c r="E146" s="133" t="s">
        <v>151</v>
      </c>
      <c r="F146" s="134" t="s">
        <v>152</v>
      </c>
      <c r="G146" s="135" t="s">
        <v>123</v>
      </c>
      <c r="H146" s="136">
        <v>561</v>
      </c>
      <c r="I146" s="137"/>
      <c r="J146" s="136">
        <f>ROUND(I146*H146,2)</f>
        <v>0</v>
      </c>
      <c r="K146" s="138"/>
      <c r="L146" s="31"/>
      <c r="M146" s="139" t="s">
        <v>1</v>
      </c>
      <c r="N146" s="140" t="s">
        <v>36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124</v>
      </c>
      <c r="AT146" s="143" t="s">
        <v>120</v>
      </c>
      <c r="AU146" s="143" t="s">
        <v>80</v>
      </c>
      <c r="AY146" s="16" t="s">
        <v>118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78</v>
      </c>
      <c r="BK146" s="144">
        <f>ROUND(I146*H146,2)</f>
        <v>0</v>
      </c>
      <c r="BL146" s="16" t="s">
        <v>124</v>
      </c>
      <c r="BM146" s="143" t="s">
        <v>153</v>
      </c>
    </row>
    <row r="147" spans="2:65" s="1" customFormat="1" ht="16.5" customHeight="1">
      <c r="B147" s="31"/>
      <c r="C147" s="132" t="s">
        <v>154</v>
      </c>
      <c r="D147" s="132" t="s">
        <v>120</v>
      </c>
      <c r="E147" s="133" t="s">
        <v>155</v>
      </c>
      <c r="F147" s="134" t="s">
        <v>156</v>
      </c>
      <c r="G147" s="135" t="s">
        <v>157</v>
      </c>
      <c r="H147" s="136">
        <v>204</v>
      </c>
      <c r="I147" s="137"/>
      <c r="J147" s="136">
        <f>ROUND(I147*H147,2)</f>
        <v>0</v>
      </c>
      <c r="K147" s="138"/>
      <c r="L147" s="31"/>
      <c r="M147" s="139" t="s">
        <v>1</v>
      </c>
      <c r="N147" s="140" t="s">
        <v>36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124</v>
      </c>
      <c r="AT147" s="143" t="s">
        <v>120</v>
      </c>
      <c r="AU147" s="143" t="s">
        <v>80</v>
      </c>
      <c r="AY147" s="16" t="s">
        <v>118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78</v>
      </c>
      <c r="BK147" s="144">
        <f>ROUND(I147*H147,2)</f>
        <v>0</v>
      </c>
      <c r="BL147" s="16" t="s">
        <v>124</v>
      </c>
      <c r="BM147" s="143" t="s">
        <v>158</v>
      </c>
    </row>
    <row r="148" spans="2:65" s="12" customFormat="1" ht="11.25">
      <c r="B148" s="145"/>
      <c r="D148" s="146" t="s">
        <v>125</v>
      </c>
      <c r="E148" s="147" t="s">
        <v>1</v>
      </c>
      <c r="F148" s="148" t="s">
        <v>159</v>
      </c>
      <c r="H148" s="147" t="s">
        <v>1</v>
      </c>
      <c r="I148" s="149"/>
      <c r="L148" s="145"/>
      <c r="M148" s="150"/>
      <c r="T148" s="151"/>
      <c r="AT148" s="147" t="s">
        <v>125</v>
      </c>
      <c r="AU148" s="147" t="s">
        <v>80</v>
      </c>
      <c r="AV148" s="12" t="s">
        <v>78</v>
      </c>
      <c r="AW148" s="12" t="s">
        <v>29</v>
      </c>
      <c r="AX148" s="12" t="s">
        <v>71</v>
      </c>
      <c r="AY148" s="147" t="s">
        <v>118</v>
      </c>
    </row>
    <row r="149" spans="2:65" s="13" customFormat="1" ht="11.25">
      <c r="B149" s="152"/>
      <c r="D149" s="146" t="s">
        <v>125</v>
      </c>
      <c r="E149" s="153" t="s">
        <v>1</v>
      </c>
      <c r="F149" s="154" t="s">
        <v>160</v>
      </c>
      <c r="H149" s="155">
        <v>204</v>
      </c>
      <c r="I149" s="156"/>
      <c r="L149" s="152"/>
      <c r="M149" s="157"/>
      <c r="T149" s="158"/>
      <c r="AT149" s="153" t="s">
        <v>125</v>
      </c>
      <c r="AU149" s="153" t="s">
        <v>80</v>
      </c>
      <c r="AV149" s="13" t="s">
        <v>80</v>
      </c>
      <c r="AW149" s="13" t="s">
        <v>29</v>
      </c>
      <c r="AX149" s="13" t="s">
        <v>71</v>
      </c>
      <c r="AY149" s="153" t="s">
        <v>118</v>
      </c>
    </row>
    <row r="150" spans="2:65" s="14" customFormat="1" ht="11.25">
      <c r="B150" s="159"/>
      <c r="D150" s="146" t="s">
        <v>125</v>
      </c>
      <c r="E150" s="160" t="s">
        <v>1</v>
      </c>
      <c r="F150" s="161" t="s">
        <v>128</v>
      </c>
      <c r="H150" s="162">
        <v>204</v>
      </c>
      <c r="I150" s="163"/>
      <c r="L150" s="159"/>
      <c r="M150" s="164"/>
      <c r="T150" s="165"/>
      <c r="AT150" s="160" t="s">
        <v>125</v>
      </c>
      <c r="AU150" s="160" t="s">
        <v>80</v>
      </c>
      <c r="AV150" s="14" t="s">
        <v>124</v>
      </c>
      <c r="AW150" s="14" t="s">
        <v>29</v>
      </c>
      <c r="AX150" s="14" t="s">
        <v>78</v>
      </c>
      <c r="AY150" s="160" t="s">
        <v>118</v>
      </c>
    </row>
    <row r="151" spans="2:65" s="1" customFormat="1" ht="16.5" customHeight="1">
      <c r="B151" s="31"/>
      <c r="C151" s="132" t="s">
        <v>142</v>
      </c>
      <c r="D151" s="132" t="s">
        <v>120</v>
      </c>
      <c r="E151" s="133" t="s">
        <v>161</v>
      </c>
      <c r="F151" s="134" t="s">
        <v>162</v>
      </c>
      <c r="G151" s="135" t="s">
        <v>157</v>
      </c>
      <c r="H151" s="136">
        <v>204</v>
      </c>
      <c r="I151" s="137"/>
      <c r="J151" s="136">
        <f>ROUND(I151*H151,2)</f>
        <v>0</v>
      </c>
      <c r="K151" s="138"/>
      <c r="L151" s="31"/>
      <c r="M151" s="139" t="s">
        <v>1</v>
      </c>
      <c r="N151" s="140" t="s">
        <v>36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124</v>
      </c>
      <c r="AT151" s="143" t="s">
        <v>120</v>
      </c>
      <c r="AU151" s="143" t="s">
        <v>80</v>
      </c>
      <c r="AY151" s="16" t="s">
        <v>118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78</v>
      </c>
      <c r="BK151" s="144">
        <f>ROUND(I151*H151,2)</f>
        <v>0</v>
      </c>
      <c r="BL151" s="16" t="s">
        <v>124</v>
      </c>
      <c r="BM151" s="143" t="s">
        <v>163</v>
      </c>
    </row>
    <row r="152" spans="2:65" s="1" customFormat="1" ht="16.5" customHeight="1">
      <c r="B152" s="31"/>
      <c r="C152" s="132" t="s">
        <v>164</v>
      </c>
      <c r="D152" s="132" t="s">
        <v>120</v>
      </c>
      <c r="E152" s="133" t="s">
        <v>165</v>
      </c>
      <c r="F152" s="134" t="s">
        <v>166</v>
      </c>
      <c r="G152" s="135" t="s">
        <v>157</v>
      </c>
      <c r="H152" s="136">
        <v>10</v>
      </c>
      <c r="I152" s="137"/>
      <c r="J152" s="136">
        <f>ROUND(I152*H152,2)</f>
        <v>0</v>
      </c>
      <c r="K152" s="138"/>
      <c r="L152" s="31"/>
      <c r="M152" s="139" t="s">
        <v>1</v>
      </c>
      <c r="N152" s="140" t="s">
        <v>36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124</v>
      </c>
      <c r="AT152" s="143" t="s">
        <v>120</v>
      </c>
      <c r="AU152" s="143" t="s">
        <v>80</v>
      </c>
      <c r="AY152" s="16" t="s">
        <v>118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78</v>
      </c>
      <c r="BK152" s="144">
        <f>ROUND(I152*H152,2)</f>
        <v>0</v>
      </c>
      <c r="BL152" s="16" t="s">
        <v>124</v>
      </c>
      <c r="BM152" s="143" t="s">
        <v>167</v>
      </c>
    </row>
    <row r="153" spans="2:65" s="12" customFormat="1" ht="11.25">
      <c r="B153" s="145"/>
      <c r="D153" s="146" t="s">
        <v>125</v>
      </c>
      <c r="E153" s="147" t="s">
        <v>1</v>
      </c>
      <c r="F153" s="148" t="s">
        <v>168</v>
      </c>
      <c r="H153" s="147" t="s">
        <v>1</v>
      </c>
      <c r="I153" s="149"/>
      <c r="L153" s="145"/>
      <c r="M153" s="150"/>
      <c r="T153" s="151"/>
      <c r="AT153" s="147" t="s">
        <v>125</v>
      </c>
      <c r="AU153" s="147" t="s">
        <v>80</v>
      </c>
      <c r="AV153" s="12" t="s">
        <v>78</v>
      </c>
      <c r="AW153" s="12" t="s">
        <v>29</v>
      </c>
      <c r="AX153" s="12" t="s">
        <v>71</v>
      </c>
      <c r="AY153" s="147" t="s">
        <v>118</v>
      </c>
    </row>
    <row r="154" spans="2:65" s="13" customFormat="1" ht="11.25">
      <c r="B154" s="152"/>
      <c r="D154" s="146" t="s">
        <v>125</v>
      </c>
      <c r="E154" s="153" t="s">
        <v>1</v>
      </c>
      <c r="F154" s="154" t="s">
        <v>142</v>
      </c>
      <c r="H154" s="155">
        <v>10</v>
      </c>
      <c r="I154" s="156"/>
      <c r="L154" s="152"/>
      <c r="M154" s="157"/>
      <c r="T154" s="158"/>
      <c r="AT154" s="153" t="s">
        <v>125</v>
      </c>
      <c r="AU154" s="153" t="s">
        <v>80</v>
      </c>
      <c r="AV154" s="13" t="s">
        <v>80</v>
      </c>
      <c r="AW154" s="13" t="s">
        <v>29</v>
      </c>
      <c r="AX154" s="13" t="s">
        <v>71</v>
      </c>
      <c r="AY154" s="153" t="s">
        <v>118</v>
      </c>
    </row>
    <row r="155" spans="2:65" s="14" customFormat="1" ht="11.25">
      <c r="B155" s="159"/>
      <c r="D155" s="146" t="s">
        <v>125</v>
      </c>
      <c r="E155" s="160" t="s">
        <v>1</v>
      </c>
      <c r="F155" s="161" t="s">
        <v>128</v>
      </c>
      <c r="H155" s="162">
        <v>10</v>
      </c>
      <c r="I155" s="163"/>
      <c r="L155" s="159"/>
      <c r="M155" s="164"/>
      <c r="T155" s="165"/>
      <c r="AT155" s="160" t="s">
        <v>125</v>
      </c>
      <c r="AU155" s="160" t="s">
        <v>80</v>
      </c>
      <c r="AV155" s="14" t="s">
        <v>124</v>
      </c>
      <c r="AW155" s="14" t="s">
        <v>29</v>
      </c>
      <c r="AX155" s="14" t="s">
        <v>78</v>
      </c>
      <c r="AY155" s="160" t="s">
        <v>118</v>
      </c>
    </row>
    <row r="156" spans="2:65" s="1" customFormat="1" ht="24.2" customHeight="1">
      <c r="B156" s="31"/>
      <c r="C156" s="132" t="s">
        <v>8</v>
      </c>
      <c r="D156" s="132" t="s">
        <v>120</v>
      </c>
      <c r="E156" s="133" t="s">
        <v>169</v>
      </c>
      <c r="F156" s="134" t="s">
        <v>170</v>
      </c>
      <c r="G156" s="135" t="s">
        <v>157</v>
      </c>
      <c r="H156" s="136">
        <v>10</v>
      </c>
      <c r="I156" s="137"/>
      <c r="J156" s="136">
        <f>ROUND(I156*H156,2)</f>
        <v>0</v>
      </c>
      <c r="K156" s="138"/>
      <c r="L156" s="31"/>
      <c r="M156" s="139" t="s">
        <v>1</v>
      </c>
      <c r="N156" s="140" t="s">
        <v>36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124</v>
      </c>
      <c r="AT156" s="143" t="s">
        <v>120</v>
      </c>
      <c r="AU156" s="143" t="s">
        <v>80</v>
      </c>
      <c r="AY156" s="16" t="s">
        <v>118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78</v>
      </c>
      <c r="BK156" s="144">
        <f>ROUND(I156*H156,2)</f>
        <v>0</v>
      </c>
      <c r="BL156" s="16" t="s">
        <v>124</v>
      </c>
      <c r="BM156" s="143" t="s">
        <v>171</v>
      </c>
    </row>
    <row r="157" spans="2:65" s="12" customFormat="1" ht="11.25">
      <c r="B157" s="145"/>
      <c r="D157" s="146" t="s">
        <v>125</v>
      </c>
      <c r="E157" s="147" t="s">
        <v>1</v>
      </c>
      <c r="F157" s="148" t="s">
        <v>172</v>
      </c>
      <c r="H157" s="147" t="s">
        <v>1</v>
      </c>
      <c r="I157" s="149"/>
      <c r="L157" s="145"/>
      <c r="M157" s="150"/>
      <c r="T157" s="151"/>
      <c r="AT157" s="147" t="s">
        <v>125</v>
      </c>
      <c r="AU157" s="147" t="s">
        <v>80</v>
      </c>
      <c r="AV157" s="12" t="s">
        <v>78</v>
      </c>
      <c r="AW157" s="12" t="s">
        <v>29</v>
      </c>
      <c r="AX157" s="12" t="s">
        <v>71</v>
      </c>
      <c r="AY157" s="147" t="s">
        <v>118</v>
      </c>
    </row>
    <row r="158" spans="2:65" s="13" customFormat="1" ht="11.25">
      <c r="B158" s="152"/>
      <c r="D158" s="146" t="s">
        <v>125</v>
      </c>
      <c r="E158" s="153" t="s">
        <v>1</v>
      </c>
      <c r="F158" s="154" t="s">
        <v>142</v>
      </c>
      <c r="H158" s="155">
        <v>10</v>
      </c>
      <c r="I158" s="156"/>
      <c r="L158" s="152"/>
      <c r="M158" s="157"/>
      <c r="T158" s="158"/>
      <c r="AT158" s="153" t="s">
        <v>125</v>
      </c>
      <c r="AU158" s="153" t="s">
        <v>80</v>
      </c>
      <c r="AV158" s="13" t="s">
        <v>80</v>
      </c>
      <c r="AW158" s="13" t="s">
        <v>29</v>
      </c>
      <c r="AX158" s="13" t="s">
        <v>71</v>
      </c>
      <c r="AY158" s="153" t="s">
        <v>118</v>
      </c>
    </row>
    <row r="159" spans="2:65" s="14" customFormat="1" ht="11.25">
      <c r="B159" s="159"/>
      <c r="D159" s="146" t="s">
        <v>125</v>
      </c>
      <c r="E159" s="160" t="s">
        <v>1</v>
      </c>
      <c r="F159" s="161" t="s">
        <v>128</v>
      </c>
      <c r="H159" s="162">
        <v>10</v>
      </c>
      <c r="I159" s="163"/>
      <c r="L159" s="159"/>
      <c r="M159" s="164"/>
      <c r="T159" s="165"/>
      <c r="AT159" s="160" t="s">
        <v>125</v>
      </c>
      <c r="AU159" s="160" t="s">
        <v>80</v>
      </c>
      <c r="AV159" s="14" t="s">
        <v>124</v>
      </c>
      <c r="AW159" s="14" t="s">
        <v>29</v>
      </c>
      <c r="AX159" s="14" t="s">
        <v>78</v>
      </c>
      <c r="AY159" s="160" t="s">
        <v>118</v>
      </c>
    </row>
    <row r="160" spans="2:65" s="1" customFormat="1" ht="37.9" customHeight="1">
      <c r="B160" s="31"/>
      <c r="C160" s="132" t="s">
        <v>173</v>
      </c>
      <c r="D160" s="132" t="s">
        <v>120</v>
      </c>
      <c r="E160" s="133" t="s">
        <v>174</v>
      </c>
      <c r="F160" s="134" t="s">
        <v>175</v>
      </c>
      <c r="G160" s="135" t="s">
        <v>176</v>
      </c>
      <c r="H160" s="136">
        <v>1.5</v>
      </c>
      <c r="I160" s="137"/>
      <c r="J160" s="136">
        <f>ROUND(I160*H160,2)</f>
        <v>0</v>
      </c>
      <c r="K160" s="138"/>
      <c r="L160" s="31"/>
      <c r="M160" s="139" t="s">
        <v>1</v>
      </c>
      <c r="N160" s="140" t="s">
        <v>36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124</v>
      </c>
      <c r="AT160" s="143" t="s">
        <v>120</v>
      </c>
      <c r="AU160" s="143" t="s">
        <v>80</v>
      </c>
      <c r="AY160" s="16" t="s">
        <v>118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78</v>
      </c>
      <c r="BK160" s="144">
        <f>ROUND(I160*H160,2)</f>
        <v>0</v>
      </c>
      <c r="BL160" s="16" t="s">
        <v>124</v>
      </c>
      <c r="BM160" s="143" t="s">
        <v>177</v>
      </c>
    </row>
    <row r="161" spans="2:65" s="12" customFormat="1" ht="11.25">
      <c r="B161" s="145"/>
      <c r="D161" s="146" t="s">
        <v>125</v>
      </c>
      <c r="E161" s="147" t="s">
        <v>1</v>
      </c>
      <c r="F161" s="148" t="s">
        <v>178</v>
      </c>
      <c r="H161" s="147" t="s">
        <v>1</v>
      </c>
      <c r="I161" s="149"/>
      <c r="L161" s="145"/>
      <c r="M161" s="150"/>
      <c r="T161" s="151"/>
      <c r="AT161" s="147" t="s">
        <v>125</v>
      </c>
      <c r="AU161" s="147" t="s">
        <v>80</v>
      </c>
      <c r="AV161" s="12" t="s">
        <v>78</v>
      </c>
      <c r="AW161" s="12" t="s">
        <v>29</v>
      </c>
      <c r="AX161" s="12" t="s">
        <v>71</v>
      </c>
      <c r="AY161" s="147" t="s">
        <v>118</v>
      </c>
    </row>
    <row r="162" spans="2:65" s="12" customFormat="1" ht="11.25">
      <c r="B162" s="145"/>
      <c r="D162" s="146" t="s">
        <v>125</v>
      </c>
      <c r="E162" s="147" t="s">
        <v>1</v>
      </c>
      <c r="F162" s="148" t="s">
        <v>179</v>
      </c>
      <c r="H162" s="147" t="s">
        <v>1</v>
      </c>
      <c r="I162" s="149"/>
      <c r="L162" s="145"/>
      <c r="M162" s="150"/>
      <c r="T162" s="151"/>
      <c r="AT162" s="147" t="s">
        <v>125</v>
      </c>
      <c r="AU162" s="147" t="s">
        <v>80</v>
      </c>
      <c r="AV162" s="12" t="s">
        <v>78</v>
      </c>
      <c r="AW162" s="12" t="s">
        <v>29</v>
      </c>
      <c r="AX162" s="12" t="s">
        <v>71</v>
      </c>
      <c r="AY162" s="147" t="s">
        <v>118</v>
      </c>
    </row>
    <row r="163" spans="2:65" s="13" customFormat="1" ht="11.25">
      <c r="B163" s="152"/>
      <c r="D163" s="146" t="s">
        <v>125</v>
      </c>
      <c r="E163" s="153" t="s">
        <v>1</v>
      </c>
      <c r="F163" s="154" t="s">
        <v>180</v>
      </c>
      <c r="H163" s="155">
        <v>1.5</v>
      </c>
      <c r="I163" s="156"/>
      <c r="L163" s="152"/>
      <c r="M163" s="157"/>
      <c r="T163" s="158"/>
      <c r="AT163" s="153" t="s">
        <v>125</v>
      </c>
      <c r="AU163" s="153" t="s">
        <v>80</v>
      </c>
      <c r="AV163" s="13" t="s">
        <v>80</v>
      </c>
      <c r="AW163" s="13" t="s">
        <v>29</v>
      </c>
      <c r="AX163" s="13" t="s">
        <v>71</v>
      </c>
      <c r="AY163" s="153" t="s">
        <v>118</v>
      </c>
    </row>
    <row r="164" spans="2:65" s="14" customFormat="1" ht="11.25">
      <c r="B164" s="159"/>
      <c r="D164" s="146" t="s">
        <v>125</v>
      </c>
      <c r="E164" s="160" t="s">
        <v>1</v>
      </c>
      <c r="F164" s="161" t="s">
        <v>128</v>
      </c>
      <c r="H164" s="162">
        <v>1.5</v>
      </c>
      <c r="I164" s="163"/>
      <c r="L164" s="159"/>
      <c r="M164" s="164"/>
      <c r="T164" s="165"/>
      <c r="AT164" s="160" t="s">
        <v>125</v>
      </c>
      <c r="AU164" s="160" t="s">
        <v>80</v>
      </c>
      <c r="AV164" s="14" t="s">
        <v>124</v>
      </c>
      <c r="AW164" s="14" t="s">
        <v>29</v>
      </c>
      <c r="AX164" s="14" t="s">
        <v>78</v>
      </c>
      <c r="AY164" s="160" t="s">
        <v>118</v>
      </c>
    </row>
    <row r="165" spans="2:65" s="1" customFormat="1" ht="33" customHeight="1">
      <c r="B165" s="31"/>
      <c r="C165" s="132" t="s">
        <v>181</v>
      </c>
      <c r="D165" s="132" t="s">
        <v>120</v>
      </c>
      <c r="E165" s="133" t="s">
        <v>182</v>
      </c>
      <c r="F165" s="134" t="s">
        <v>183</v>
      </c>
      <c r="G165" s="135" t="s">
        <v>176</v>
      </c>
      <c r="H165" s="136">
        <v>28.5</v>
      </c>
      <c r="I165" s="137"/>
      <c r="J165" s="136">
        <f>ROUND(I165*H165,2)</f>
        <v>0</v>
      </c>
      <c r="K165" s="138"/>
      <c r="L165" s="31"/>
      <c r="M165" s="139" t="s">
        <v>1</v>
      </c>
      <c r="N165" s="140" t="s">
        <v>36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124</v>
      </c>
      <c r="AT165" s="143" t="s">
        <v>120</v>
      </c>
      <c r="AU165" s="143" t="s">
        <v>80</v>
      </c>
      <c r="AY165" s="16" t="s">
        <v>118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78</v>
      </c>
      <c r="BK165" s="144">
        <f>ROUND(I165*H165,2)</f>
        <v>0</v>
      </c>
      <c r="BL165" s="16" t="s">
        <v>124</v>
      </c>
      <c r="BM165" s="143" t="s">
        <v>184</v>
      </c>
    </row>
    <row r="166" spans="2:65" s="12" customFormat="1" ht="11.25">
      <c r="B166" s="145"/>
      <c r="D166" s="146" t="s">
        <v>125</v>
      </c>
      <c r="E166" s="147" t="s">
        <v>1</v>
      </c>
      <c r="F166" s="148" t="s">
        <v>178</v>
      </c>
      <c r="H166" s="147" t="s">
        <v>1</v>
      </c>
      <c r="I166" s="149"/>
      <c r="L166" s="145"/>
      <c r="M166" s="150"/>
      <c r="T166" s="151"/>
      <c r="AT166" s="147" t="s">
        <v>125</v>
      </c>
      <c r="AU166" s="147" t="s">
        <v>80</v>
      </c>
      <c r="AV166" s="12" t="s">
        <v>78</v>
      </c>
      <c r="AW166" s="12" t="s">
        <v>29</v>
      </c>
      <c r="AX166" s="12" t="s">
        <v>71</v>
      </c>
      <c r="AY166" s="147" t="s">
        <v>118</v>
      </c>
    </row>
    <row r="167" spans="2:65" s="12" customFormat="1" ht="11.25">
      <c r="B167" s="145"/>
      <c r="D167" s="146" t="s">
        <v>125</v>
      </c>
      <c r="E167" s="147" t="s">
        <v>1</v>
      </c>
      <c r="F167" s="148" t="s">
        <v>185</v>
      </c>
      <c r="H167" s="147" t="s">
        <v>1</v>
      </c>
      <c r="I167" s="149"/>
      <c r="L167" s="145"/>
      <c r="M167" s="150"/>
      <c r="T167" s="151"/>
      <c r="AT167" s="147" t="s">
        <v>125</v>
      </c>
      <c r="AU167" s="147" t="s">
        <v>80</v>
      </c>
      <c r="AV167" s="12" t="s">
        <v>78</v>
      </c>
      <c r="AW167" s="12" t="s">
        <v>29</v>
      </c>
      <c r="AX167" s="12" t="s">
        <v>71</v>
      </c>
      <c r="AY167" s="147" t="s">
        <v>118</v>
      </c>
    </row>
    <row r="168" spans="2:65" s="12" customFormat="1" ht="11.25">
      <c r="B168" s="145"/>
      <c r="D168" s="146" t="s">
        <v>125</v>
      </c>
      <c r="E168" s="147" t="s">
        <v>1</v>
      </c>
      <c r="F168" s="148" t="s">
        <v>186</v>
      </c>
      <c r="H168" s="147" t="s">
        <v>1</v>
      </c>
      <c r="I168" s="149"/>
      <c r="L168" s="145"/>
      <c r="M168" s="150"/>
      <c r="T168" s="151"/>
      <c r="AT168" s="147" t="s">
        <v>125</v>
      </c>
      <c r="AU168" s="147" t="s">
        <v>80</v>
      </c>
      <c r="AV168" s="12" t="s">
        <v>78</v>
      </c>
      <c r="AW168" s="12" t="s">
        <v>29</v>
      </c>
      <c r="AX168" s="12" t="s">
        <v>71</v>
      </c>
      <c r="AY168" s="147" t="s">
        <v>118</v>
      </c>
    </row>
    <row r="169" spans="2:65" s="13" customFormat="1" ht="11.25">
      <c r="B169" s="152"/>
      <c r="D169" s="146" t="s">
        <v>125</v>
      </c>
      <c r="E169" s="153" t="s">
        <v>1</v>
      </c>
      <c r="F169" s="154" t="s">
        <v>187</v>
      </c>
      <c r="H169" s="155">
        <v>28.5</v>
      </c>
      <c r="I169" s="156"/>
      <c r="L169" s="152"/>
      <c r="M169" s="157"/>
      <c r="T169" s="158"/>
      <c r="AT169" s="153" t="s">
        <v>125</v>
      </c>
      <c r="AU169" s="153" t="s">
        <v>80</v>
      </c>
      <c r="AV169" s="13" t="s">
        <v>80</v>
      </c>
      <c r="AW169" s="13" t="s">
        <v>29</v>
      </c>
      <c r="AX169" s="13" t="s">
        <v>71</v>
      </c>
      <c r="AY169" s="153" t="s">
        <v>118</v>
      </c>
    </row>
    <row r="170" spans="2:65" s="14" customFormat="1" ht="11.25">
      <c r="B170" s="159"/>
      <c r="D170" s="146" t="s">
        <v>125</v>
      </c>
      <c r="E170" s="160" t="s">
        <v>1</v>
      </c>
      <c r="F170" s="161" t="s">
        <v>128</v>
      </c>
      <c r="H170" s="162">
        <v>28.5</v>
      </c>
      <c r="I170" s="163"/>
      <c r="L170" s="159"/>
      <c r="M170" s="164"/>
      <c r="T170" s="165"/>
      <c r="AT170" s="160" t="s">
        <v>125</v>
      </c>
      <c r="AU170" s="160" t="s">
        <v>80</v>
      </c>
      <c r="AV170" s="14" t="s">
        <v>124</v>
      </c>
      <c r="AW170" s="14" t="s">
        <v>29</v>
      </c>
      <c r="AX170" s="14" t="s">
        <v>78</v>
      </c>
      <c r="AY170" s="160" t="s">
        <v>118</v>
      </c>
    </row>
    <row r="171" spans="2:65" s="1" customFormat="1" ht="24.2" customHeight="1">
      <c r="B171" s="31"/>
      <c r="C171" s="132" t="s">
        <v>188</v>
      </c>
      <c r="D171" s="132" t="s">
        <v>120</v>
      </c>
      <c r="E171" s="133" t="s">
        <v>189</v>
      </c>
      <c r="F171" s="134" t="s">
        <v>190</v>
      </c>
      <c r="G171" s="135" t="s">
        <v>176</v>
      </c>
      <c r="H171" s="136">
        <v>30</v>
      </c>
      <c r="I171" s="137"/>
      <c r="J171" s="136">
        <f>ROUND(I171*H171,2)</f>
        <v>0</v>
      </c>
      <c r="K171" s="138"/>
      <c r="L171" s="31"/>
      <c r="M171" s="139" t="s">
        <v>1</v>
      </c>
      <c r="N171" s="140" t="s">
        <v>36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124</v>
      </c>
      <c r="AT171" s="143" t="s">
        <v>120</v>
      </c>
      <c r="AU171" s="143" t="s">
        <v>80</v>
      </c>
      <c r="AY171" s="16" t="s">
        <v>118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78</v>
      </c>
      <c r="BK171" s="144">
        <f>ROUND(I171*H171,2)</f>
        <v>0</v>
      </c>
      <c r="BL171" s="16" t="s">
        <v>124</v>
      </c>
      <c r="BM171" s="143" t="s">
        <v>191</v>
      </c>
    </row>
    <row r="172" spans="2:65" s="1" customFormat="1" ht="21.75" customHeight="1">
      <c r="B172" s="31"/>
      <c r="C172" s="132" t="s">
        <v>153</v>
      </c>
      <c r="D172" s="132" t="s">
        <v>120</v>
      </c>
      <c r="E172" s="133" t="s">
        <v>192</v>
      </c>
      <c r="F172" s="134" t="s">
        <v>193</v>
      </c>
      <c r="G172" s="135" t="s">
        <v>123</v>
      </c>
      <c r="H172" s="136">
        <v>60</v>
      </c>
      <c r="I172" s="137"/>
      <c r="J172" s="136">
        <f>ROUND(I172*H172,2)</f>
        <v>0</v>
      </c>
      <c r="K172" s="138"/>
      <c r="L172" s="31"/>
      <c r="M172" s="139" t="s">
        <v>1</v>
      </c>
      <c r="N172" s="140" t="s">
        <v>36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124</v>
      </c>
      <c r="AT172" s="143" t="s">
        <v>120</v>
      </c>
      <c r="AU172" s="143" t="s">
        <v>80</v>
      </c>
      <c r="AY172" s="16" t="s">
        <v>118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78</v>
      </c>
      <c r="BK172" s="144">
        <f>ROUND(I172*H172,2)</f>
        <v>0</v>
      </c>
      <c r="BL172" s="16" t="s">
        <v>124</v>
      </c>
      <c r="BM172" s="143" t="s">
        <v>194</v>
      </c>
    </row>
    <row r="173" spans="2:65" s="1" customFormat="1" ht="24.2" customHeight="1">
      <c r="B173" s="31"/>
      <c r="C173" s="132" t="s">
        <v>195</v>
      </c>
      <c r="D173" s="132" t="s">
        <v>120</v>
      </c>
      <c r="E173" s="133" t="s">
        <v>196</v>
      </c>
      <c r="F173" s="134" t="s">
        <v>197</v>
      </c>
      <c r="G173" s="135" t="s">
        <v>123</v>
      </c>
      <c r="H173" s="136">
        <v>60</v>
      </c>
      <c r="I173" s="137"/>
      <c r="J173" s="136">
        <f>ROUND(I173*H173,2)</f>
        <v>0</v>
      </c>
      <c r="K173" s="138"/>
      <c r="L173" s="31"/>
      <c r="M173" s="139" t="s">
        <v>1</v>
      </c>
      <c r="N173" s="140" t="s">
        <v>36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124</v>
      </c>
      <c r="AT173" s="143" t="s">
        <v>120</v>
      </c>
      <c r="AU173" s="143" t="s">
        <v>80</v>
      </c>
      <c r="AY173" s="16" t="s">
        <v>118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78</v>
      </c>
      <c r="BK173" s="144">
        <f>ROUND(I173*H173,2)</f>
        <v>0</v>
      </c>
      <c r="BL173" s="16" t="s">
        <v>124</v>
      </c>
      <c r="BM173" s="143" t="s">
        <v>198</v>
      </c>
    </row>
    <row r="174" spans="2:65" s="1" customFormat="1" ht="24.2" customHeight="1">
      <c r="B174" s="31"/>
      <c r="C174" s="132" t="s">
        <v>158</v>
      </c>
      <c r="D174" s="132" t="s">
        <v>120</v>
      </c>
      <c r="E174" s="133" t="s">
        <v>199</v>
      </c>
      <c r="F174" s="134" t="s">
        <v>200</v>
      </c>
      <c r="G174" s="135" t="s">
        <v>176</v>
      </c>
      <c r="H174" s="136">
        <v>30</v>
      </c>
      <c r="I174" s="137"/>
      <c r="J174" s="136">
        <f>ROUND(I174*H174,2)</f>
        <v>0</v>
      </c>
      <c r="K174" s="138"/>
      <c r="L174" s="31"/>
      <c r="M174" s="139" t="s">
        <v>1</v>
      </c>
      <c r="N174" s="140" t="s">
        <v>36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124</v>
      </c>
      <c r="AT174" s="143" t="s">
        <v>120</v>
      </c>
      <c r="AU174" s="143" t="s">
        <v>80</v>
      </c>
      <c r="AY174" s="16" t="s">
        <v>118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78</v>
      </c>
      <c r="BK174" s="144">
        <f>ROUND(I174*H174,2)</f>
        <v>0</v>
      </c>
      <c r="BL174" s="16" t="s">
        <v>124</v>
      </c>
      <c r="BM174" s="143" t="s">
        <v>201</v>
      </c>
    </row>
    <row r="175" spans="2:65" s="12" customFormat="1" ht="11.25">
      <c r="B175" s="145"/>
      <c r="D175" s="146" t="s">
        <v>125</v>
      </c>
      <c r="E175" s="147" t="s">
        <v>1</v>
      </c>
      <c r="F175" s="148" t="s">
        <v>202</v>
      </c>
      <c r="H175" s="147" t="s">
        <v>1</v>
      </c>
      <c r="I175" s="149"/>
      <c r="L175" s="145"/>
      <c r="M175" s="150"/>
      <c r="T175" s="151"/>
      <c r="AT175" s="147" t="s">
        <v>125</v>
      </c>
      <c r="AU175" s="147" t="s">
        <v>80</v>
      </c>
      <c r="AV175" s="12" t="s">
        <v>78</v>
      </c>
      <c r="AW175" s="12" t="s">
        <v>29</v>
      </c>
      <c r="AX175" s="12" t="s">
        <v>71</v>
      </c>
      <c r="AY175" s="147" t="s">
        <v>118</v>
      </c>
    </row>
    <row r="176" spans="2:65" s="13" customFormat="1" ht="11.25">
      <c r="B176" s="152"/>
      <c r="D176" s="146" t="s">
        <v>125</v>
      </c>
      <c r="E176" s="153" t="s">
        <v>1</v>
      </c>
      <c r="F176" s="154" t="s">
        <v>203</v>
      </c>
      <c r="H176" s="155">
        <v>30</v>
      </c>
      <c r="I176" s="156"/>
      <c r="L176" s="152"/>
      <c r="M176" s="157"/>
      <c r="T176" s="158"/>
      <c r="AT176" s="153" t="s">
        <v>125</v>
      </c>
      <c r="AU176" s="153" t="s">
        <v>80</v>
      </c>
      <c r="AV176" s="13" t="s">
        <v>80</v>
      </c>
      <c r="AW176" s="13" t="s">
        <v>29</v>
      </c>
      <c r="AX176" s="13" t="s">
        <v>71</v>
      </c>
      <c r="AY176" s="153" t="s">
        <v>118</v>
      </c>
    </row>
    <row r="177" spans="2:65" s="14" customFormat="1" ht="11.25">
      <c r="B177" s="159"/>
      <c r="D177" s="146" t="s">
        <v>125</v>
      </c>
      <c r="E177" s="160" t="s">
        <v>1</v>
      </c>
      <c r="F177" s="161" t="s">
        <v>128</v>
      </c>
      <c r="H177" s="162">
        <v>30</v>
      </c>
      <c r="I177" s="163"/>
      <c r="L177" s="159"/>
      <c r="M177" s="164"/>
      <c r="T177" s="165"/>
      <c r="AT177" s="160" t="s">
        <v>125</v>
      </c>
      <c r="AU177" s="160" t="s">
        <v>80</v>
      </c>
      <c r="AV177" s="14" t="s">
        <v>124</v>
      </c>
      <c r="AW177" s="14" t="s">
        <v>29</v>
      </c>
      <c r="AX177" s="14" t="s">
        <v>78</v>
      </c>
      <c r="AY177" s="160" t="s">
        <v>118</v>
      </c>
    </row>
    <row r="178" spans="2:65" s="1" customFormat="1" ht="37.9" customHeight="1">
      <c r="B178" s="31"/>
      <c r="C178" s="132" t="s">
        <v>204</v>
      </c>
      <c r="D178" s="132" t="s">
        <v>120</v>
      </c>
      <c r="E178" s="133" t="s">
        <v>205</v>
      </c>
      <c r="F178" s="134" t="s">
        <v>206</v>
      </c>
      <c r="G178" s="135" t="s">
        <v>176</v>
      </c>
      <c r="H178" s="136">
        <v>1.5</v>
      </c>
      <c r="I178" s="137"/>
      <c r="J178" s="136">
        <f>ROUND(I178*H178,2)</f>
        <v>0</v>
      </c>
      <c r="K178" s="138"/>
      <c r="L178" s="31"/>
      <c r="M178" s="139" t="s">
        <v>1</v>
      </c>
      <c r="N178" s="140" t="s">
        <v>36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124</v>
      </c>
      <c r="AT178" s="143" t="s">
        <v>120</v>
      </c>
      <c r="AU178" s="143" t="s">
        <v>80</v>
      </c>
      <c r="AY178" s="16" t="s">
        <v>118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78</v>
      </c>
      <c r="BK178" s="144">
        <f>ROUND(I178*H178,2)</f>
        <v>0</v>
      </c>
      <c r="BL178" s="16" t="s">
        <v>124</v>
      </c>
      <c r="BM178" s="143" t="s">
        <v>207</v>
      </c>
    </row>
    <row r="179" spans="2:65" s="1" customFormat="1" ht="37.9" customHeight="1">
      <c r="B179" s="31"/>
      <c r="C179" s="132" t="s">
        <v>163</v>
      </c>
      <c r="D179" s="132" t="s">
        <v>120</v>
      </c>
      <c r="E179" s="133" t="s">
        <v>208</v>
      </c>
      <c r="F179" s="134" t="s">
        <v>209</v>
      </c>
      <c r="G179" s="135" t="s">
        <v>176</v>
      </c>
      <c r="H179" s="136">
        <v>36</v>
      </c>
      <c r="I179" s="137"/>
      <c r="J179" s="136">
        <f>ROUND(I179*H179,2)</f>
        <v>0</v>
      </c>
      <c r="K179" s="138"/>
      <c r="L179" s="31"/>
      <c r="M179" s="139" t="s">
        <v>1</v>
      </c>
      <c r="N179" s="140" t="s">
        <v>36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124</v>
      </c>
      <c r="AT179" s="143" t="s">
        <v>120</v>
      </c>
      <c r="AU179" s="143" t="s">
        <v>80</v>
      </c>
      <c r="AY179" s="16" t="s">
        <v>118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78</v>
      </c>
      <c r="BK179" s="144">
        <f>ROUND(I179*H179,2)</f>
        <v>0</v>
      </c>
      <c r="BL179" s="16" t="s">
        <v>124</v>
      </c>
      <c r="BM179" s="143" t="s">
        <v>210</v>
      </c>
    </row>
    <row r="180" spans="2:65" s="12" customFormat="1" ht="11.25">
      <c r="B180" s="145"/>
      <c r="D180" s="146" t="s">
        <v>125</v>
      </c>
      <c r="E180" s="147" t="s">
        <v>1</v>
      </c>
      <c r="F180" s="148" t="s">
        <v>211</v>
      </c>
      <c r="H180" s="147" t="s">
        <v>1</v>
      </c>
      <c r="I180" s="149"/>
      <c r="L180" s="145"/>
      <c r="M180" s="150"/>
      <c r="T180" s="151"/>
      <c r="AT180" s="147" t="s">
        <v>125</v>
      </c>
      <c r="AU180" s="147" t="s">
        <v>80</v>
      </c>
      <c r="AV180" s="12" t="s">
        <v>78</v>
      </c>
      <c r="AW180" s="12" t="s">
        <v>29</v>
      </c>
      <c r="AX180" s="12" t="s">
        <v>71</v>
      </c>
      <c r="AY180" s="147" t="s">
        <v>118</v>
      </c>
    </row>
    <row r="181" spans="2:65" s="13" customFormat="1" ht="11.25">
      <c r="B181" s="152"/>
      <c r="D181" s="146" t="s">
        <v>125</v>
      </c>
      <c r="E181" s="153" t="s">
        <v>1</v>
      </c>
      <c r="F181" s="154" t="s">
        <v>212</v>
      </c>
      <c r="H181" s="155">
        <v>36</v>
      </c>
      <c r="I181" s="156"/>
      <c r="L181" s="152"/>
      <c r="M181" s="157"/>
      <c r="T181" s="158"/>
      <c r="AT181" s="153" t="s">
        <v>125</v>
      </c>
      <c r="AU181" s="153" t="s">
        <v>80</v>
      </c>
      <c r="AV181" s="13" t="s">
        <v>80</v>
      </c>
      <c r="AW181" s="13" t="s">
        <v>29</v>
      </c>
      <c r="AX181" s="13" t="s">
        <v>71</v>
      </c>
      <c r="AY181" s="153" t="s">
        <v>118</v>
      </c>
    </row>
    <row r="182" spans="2:65" s="14" customFormat="1" ht="11.25">
      <c r="B182" s="159"/>
      <c r="D182" s="146" t="s">
        <v>125</v>
      </c>
      <c r="E182" s="160" t="s">
        <v>1</v>
      </c>
      <c r="F182" s="161" t="s">
        <v>128</v>
      </c>
      <c r="H182" s="162">
        <v>36</v>
      </c>
      <c r="I182" s="163"/>
      <c r="L182" s="159"/>
      <c r="M182" s="164"/>
      <c r="T182" s="165"/>
      <c r="AT182" s="160" t="s">
        <v>125</v>
      </c>
      <c r="AU182" s="160" t="s">
        <v>80</v>
      </c>
      <c r="AV182" s="14" t="s">
        <v>124</v>
      </c>
      <c r="AW182" s="14" t="s">
        <v>29</v>
      </c>
      <c r="AX182" s="14" t="s">
        <v>78</v>
      </c>
      <c r="AY182" s="160" t="s">
        <v>118</v>
      </c>
    </row>
    <row r="183" spans="2:65" s="1" customFormat="1" ht="24.2" customHeight="1">
      <c r="B183" s="31"/>
      <c r="C183" s="132" t="s">
        <v>7</v>
      </c>
      <c r="D183" s="132" t="s">
        <v>120</v>
      </c>
      <c r="E183" s="133" t="s">
        <v>213</v>
      </c>
      <c r="F183" s="134" t="s">
        <v>214</v>
      </c>
      <c r="G183" s="135" t="s">
        <v>176</v>
      </c>
      <c r="H183" s="136">
        <v>24</v>
      </c>
      <c r="I183" s="137"/>
      <c r="J183" s="136">
        <f>ROUND(I183*H183,2)</f>
        <v>0</v>
      </c>
      <c r="K183" s="138"/>
      <c r="L183" s="31"/>
      <c r="M183" s="139" t="s">
        <v>1</v>
      </c>
      <c r="N183" s="140" t="s">
        <v>36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124</v>
      </c>
      <c r="AT183" s="143" t="s">
        <v>120</v>
      </c>
      <c r="AU183" s="143" t="s">
        <v>80</v>
      </c>
      <c r="AY183" s="16" t="s">
        <v>118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78</v>
      </c>
      <c r="BK183" s="144">
        <f>ROUND(I183*H183,2)</f>
        <v>0</v>
      </c>
      <c r="BL183" s="16" t="s">
        <v>124</v>
      </c>
      <c r="BM183" s="143" t="s">
        <v>215</v>
      </c>
    </row>
    <row r="184" spans="2:65" s="13" customFormat="1" ht="11.25">
      <c r="B184" s="152"/>
      <c r="D184" s="146" t="s">
        <v>125</v>
      </c>
      <c r="E184" s="153" t="s">
        <v>1</v>
      </c>
      <c r="F184" s="154" t="s">
        <v>216</v>
      </c>
      <c r="H184" s="155">
        <v>24</v>
      </c>
      <c r="I184" s="156"/>
      <c r="L184" s="152"/>
      <c r="M184" s="157"/>
      <c r="T184" s="158"/>
      <c r="AT184" s="153" t="s">
        <v>125</v>
      </c>
      <c r="AU184" s="153" t="s">
        <v>80</v>
      </c>
      <c r="AV184" s="13" t="s">
        <v>80</v>
      </c>
      <c r="AW184" s="13" t="s">
        <v>29</v>
      </c>
      <c r="AX184" s="13" t="s">
        <v>71</v>
      </c>
      <c r="AY184" s="153" t="s">
        <v>118</v>
      </c>
    </row>
    <row r="185" spans="2:65" s="14" customFormat="1" ht="11.25">
      <c r="B185" s="159"/>
      <c r="D185" s="146" t="s">
        <v>125</v>
      </c>
      <c r="E185" s="160" t="s">
        <v>1</v>
      </c>
      <c r="F185" s="161" t="s">
        <v>128</v>
      </c>
      <c r="H185" s="162">
        <v>24</v>
      </c>
      <c r="I185" s="163"/>
      <c r="L185" s="159"/>
      <c r="M185" s="164"/>
      <c r="T185" s="165"/>
      <c r="AT185" s="160" t="s">
        <v>125</v>
      </c>
      <c r="AU185" s="160" t="s">
        <v>80</v>
      </c>
      <c r="AV185" s="14" t="s">
        <v>124</v>
      </c>
      <c r="AW185" s="14" t="s">
        <v>29</v>
      </c>
      <c r="AX185" s="14" t="s">
        <v>78</v>
      </c>
      <c r="AY185" s="160" t="s">
        <v>118</v>
      </c>
    </row>
    <row r="186" spans="2:65" s="1" customFormat="1" ht="16.5" customHeight="1">
      <c r="B186" s="31"/>
      <c r="C186" s="166" t="s">
        <v>217</v>
      </c>
      <c r="D186" s="166" t="s">
        <v>218</v>
      </c>
      <c r="E186" s="167" t="s">
        <v>219</v>
      </c>
      <c r="F186" s="168" t="s">
        <v>220</v>
      </c>
      <c r="G186" s="169" t="s">
        <v>221</v>
      </c>
      <c r="H186" s="170">
        <v>57.6</v>
      </c>
      <c r="I186" s="171"/>
      <c r="J186" s="170">
        <f>ROUND(I186*H186,2)</f>
        <v>0</v>
      </c>
      <c r="K186" s="172"/>
      <c r="L186" s="173"/>
      <c r="M186" s="174" t="s">
        <v>1</v>
      </c>
      <c r="N186" s="175" t="s">
        <v>36</v>
      </c>
      <c r="P186" s="141">
        <f>O186*H186</f>
        <v>0</v>
      </c>
      <c r="Q186" s="141">
        <v>1</v>
      </c>
      <c r="R186" s="141">
        <f>Q186*H186</f>
        <v>57.6</v>
      </c>
      <c r="S186" s="141">
        <v>0</v>
      </c>
      <c r="T186" s="142">
        <f>S186*H186</f>
        <v>0</v>
      </c>
      <c r="AR186" s="143" t="s">
        <v>138</v>
      </c>
      <c r="AT186" s="143" t="s">
        <v>218</v>
      </c>
      <c r="AU186" s="143" t="s">
        <v>80</v>
      </c>
      <c r="AY186" s="16" t="s">
        <v>118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78</v>
      </c>
      <c r="BK186" s="144">
        <f>ROUND(I186*H186,2)</f>
        <v>0</v>
      </c>
      <c r="BL186" s="16" t="s">
        <v>124</v>
      </c>
      <c r="BM186" s="143" t="s">
        <v>222</v>
      </c>
    </row>
    <row r="187" spans="2:65" s="1" customFormat="1" ht="24.2" customHeight="1">
      <c r="B187" s="31"/>
      <c r="C187" s="132" t="s">
        <v>223</v>
      </c>
      <c r="D187" s="132" t="s">
        <v>120</v>
      </c>
      <c r="E187" s="133" t="s">
        <v>224</v>
      </c>
      <c r="F187" s="134" t="s">
        <v>225</v>
      </c>
      <c r="G187" s="135" t="s">
        <v>176</v>
      </c>
      <c r="H187" s="136">
        <v>6</v>
      </c>
      <c r="I187" s="137"/>
      <c r="J187" s="136">
        <f>ROUND(I187*H187,2)</f>
        <v>0</v>
      </c>
      <c r="K187" s="138"/>
      <c r="L187" s="31"/>
      <c r="M187" s="139" t="s">
        <v>1</v>
      </c>
      <c r="N187" s="140" t="s">
        <v>36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124</v>
      </c>
      <c r="AT187" s="143" t="s">
        <v>120</v>
      </c>
      <c r="AU187" s="143" t="s">
        <v>80</v>
      </c>
      <c r="AY187" s="16" t="s">
        <v>118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78</v>
      </c>
      <c r="BK187" s="144">
        <f>ROUND(I187*H187,2)</f>
        <v>0</v>
      </c>
      <c r="BL187" s="16" t="s">
        <v>124</v>
      </c>
      <c r="BM187" s="143" t="s">
        <v>226</v>
      </c>
    </row>
    <row r="188" spans="2:65" s="1" customFormat="1" ht="16.5" customHeight="1">
      <c r="B188" s="31"/>
      <c r="C188" s="166" t="s">
        <v>227</v>
      </c>
      <c r="D188" s="166" t="s">
        <v>218</v>
      </c>
      <c r="E188" s="167" t="s">
        <v>228</v>
      </c>
      <c r="F188" s="168" t="s">
        <v>229</v>
      </c>
      <c r="G188" s="169" t="s">
        <v>221</v>
      </c>
      <c r="H188" s="170">
        <v>14.4</v>
      </c>
      <c r="I188" s="171"/>
      <c r="J188" s="170">
        <f>ROUND(I188*H188,2)</f>
        <v>0</v>
      </c>
      <c r="K188" s="172"/>
      <c r="L188" s="173"/>
      <c r="M188" s="174" t="s">
        <v>1</v>
      </c>
      <c r="N188" s="175" t="s">
        <v>36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138</v>
      </c>
      <c r="AT188" s="143" t="s">
        <v>218</v>
      </c>
      <c r="AU188" s="143" t="s">
        <v>80</v>
      </c>
      <c r="AY188" s="16" t="s">
        <v>118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78</v>
      </c>
      <c r="BK188" s="144">
        <f>ROUND(I188*H188,2)</f>
        <v>0</v>
      </c>
      <c r="BL188" s="16" t="s">
        <v>124</v>
      </c>
      <c r="BM188" s="143" t="s">
        <v>230</v>
      </c>
    </row>
    <row r="189" spans="2:65" s="13" customFormat="1" ht="11.25">
      <c r="B189" s="152"/>
      <c r="D189" s="146" t="s">
        <v>125</v>
      </c>
      <c r="E189" s="153" t="s">
        <v>1</v>
      </c>
      <c r="F189" s="154" t="s">
        <v>231</v>
      </c>
      <c r="H189" s="155">
        <v>14.4</v>
      </c>
      <c r="I189" s="156"/>
      <c r="L189" s="152"/>
      <c r="M189" s="157"/>
      <c r="T189" s="158"/>
      <c r="AT189" s="153" t="s">
        <v>125</v>
      </c>
      <c r="AU189" s="153" t="s">
        <v>80</v>
      </c>
      <c r="AV189" s="13" t="s">
        <v>80</v>
      </c>
      <c r="AW189" s="13" t="s">
        <v>29</v>
      </c>
      <c r="AX189" s="13" t="s">
        <v>71</v>
      </c>
      <c r="AY189" s="153" t="s">
        <v>118</v>
      </c>
    </row>
    <row r="190" spans="2:65" s="12" customFormat="1" ht="11.25">
      <c r="B190" s="145"/>
      <c r="D190" s="146" t="s">
        <v>125</v>
      </c>
      <c r="E190" s="147" t="s">
        <v>1</v>
      </c>
      <c r="F190" s="148" t="s">
        <v>232</v>
      </c>
      <c r="H190" s="147" t="s">
        <v>1</v>
      </c>
      <c r="I190" s="149"/>
      <c r="L190" s="145"/>
      <c r="M190" s="150"/>
      <c r="T190" s="151"/>
      <c r="AT190" s="147" t="s">
        <v>125</v>
      </c>
      <c r="AU190" s="147" t="s">
        <v>80</v>
      </c>
      <c r="AV190" s="12" t="s">
        <v>78</v>
      </c>
      <c r="AW190" s="12" t="s">
        <v>29</v>
      </c>
      <c r="AX190" s="12" t="s">
        <v>71</v>
      </c>
      <c r="AY190" s="147" t="s">
        <v>118</v>
      </c>
    </row>
    <row r="191" spans="2:65" s="14" customFormat="1" ht="11.25">
      <c r="B191" s="159"/>
      <c r="D191" s="146" t="s">
        <v>125</v>
      </c>
      <c r="E191" s="160" t="s">
        <v>1</v>
      </c>
      <c r="F191" s="161" t="s">
        <v>128</v>
      </c>
      <c r="H191" s="162">
        <v>14.4</v>
      </c>
      <c r="I191" s="163"/>
      <c r="L191" s="159"/>
      <c r="M191" s="164"/>
      <c r="T191" s="165"/>
      <c r="AT191" s="160" t="s">
        <v>125</v>
      </c>
      <c r="AU191" s="160" t="s">
        <v>80</v>
      </c>
      <c r="AV191" s="14" t="s">
        <v>124</v>
      </c>
      <c r="AW191" s="14" t="s">
        <v>29</v>
      </c>
      <c r="AX191" s="14" t="s">
        <v>78</v>
      </c>
      <c r="AY191" s="160" t="s">
        <v>118</v>
      </c>
    </row>
    <row r="192" spans="2:65" s="1" customFormat="1" ht="37.9" customHeight="1">
      <c r="B192" s="31"/>
      <c r="C192" s="132" t="s">
        <v>233</v>
      </c>
      <c r="D192" s="132" t="s">
        <v>120</v>
      </c>
      <c r="E192" s="133" t="s">
        <v>234</v>
      </c>
      <c r="F192" s="134" t="s">
        <v>235</v>
      </c>
      <c r="G192" s="135" t="s">
        <v>176</v>
      </c>
      <c r="H192" s="136">
        <v>84.1</v>
      </c>
      <c r="I192" s="137"/>
      <c r="J192" s="136">
        <f>ROUND(I192*H192,2)</f>
        <v>0</v>
      </c>
      <c r="K192" s="138"/>
      <c r="L192" s="31"/>
      <c r="M192" s="139" t="s">
        <v>1</v>
      </c>
      <c r="N192" s="140" t="s">
        <v>36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124</v>
      </c>
      <c r="AT192" s="143" t="s">
        <v>120</v>
      </c>
      <c r="AU192" s="143" t="s">
        <v>80</v>
      </c>
      <c r="AY192" s="16" t="s">
        <v>118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78</v>
      </c>
      <c r="BK192" s="144">
        <f>ROUND(I192*H192,2)</f>
        <v>0</v>
      </c>
      <c r="BL192" s="16" t="s">
        <v>124</v>
      </c>
      <c r="BM192" s="143" t="s">
        <v>217</v>
      </c>
    </row>
    <row r="193" spans="2:65" s="1" customFormat="1" ht="24.2" customHeight="1">
      <c r="B193" s="31"/>
      <c r="C193" s="132" t="s">
        <v>236</v>
      </c>
      <c r="D193" s="132" t="s">
        <v>120</v>
      </c>
      <c r="E193" s="133" t="s">
        <v>237</v>
      </c>
      <c r="F193" s="134" t="s">
        <v>238</v>
      </c>
      <c r="G193" s="135" t="s">
        <v>176</v>
      </c>
      <c r="H193" s="136">
        <v>13.76</v>
      </c>
      <c r="I193" s="137"/>
      <c r="J193" s="136">
        <f>ROUND(I193*H193,2)</f>
        <v>0</v>
      </c>
      <c r="K193" s="138"/>
      <c r="L193" s="31"/>
      <c r="M193" s="139" t="s">
        <v>1</v>
      </c>
      <c r="N193" s="140" t="s">
        <v>36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124</v>
      </c>
      <c r="AT193" s="143" t="s">
        <v>120</v>
      </c>
      <c r="AU193" s="143" t="s">
        <v>80</v>
      </c>
      <c r="AY193" s="16" t="s">
        <v>118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78</v>
      </c>
      <c r="BK193" s="144">
        <f>ROUND(I193*H193,2)</f>
        <v>0</v>
      </c>
      <c r="BL193" s="16" t="s">
        <v>124</v>
      </c>
      <c r="BM193" s="143" t="s">
        <v>236</v>
      </c>
    </row>
    <row r="194" spans="2:65" s="13" customFormat="1" ht="11.25">
      <c r="B194" s="152"/>
      <c r="D194" s="146" t="s">
        <v>125</v>
      </c>
      <c r="E194" s="153" t="s">
        <v>1</v>
      </c>
      <c r="F194" s="154" t="s">
        <v>239</v>
      </c>
      <c r="H194" s="155">
        <v>13.76</v>
      </c>
      <c r="I194" s="156"/>
      <c r="L194" s="152"/>
      <c r="M194" s="157"/>
      <c r="T194" s="158"/>
      <c r="AT194" s="153" t="s">
        <v>125</v>
      </c>
      <c r="AU194" s="153" t="s">
        <v>80</v>
      </c>
      <c r="AV194" s="13" t="s">
        <v>80</v>
      </c>
      <c r="AW194" s="13" t="s">
        <v>29</v>
      </c>
      <c r="AX194" s="13" t="s">
        <v>71</v>
      </c>
      <c r="AY194" s="153" t="s">
        <v>118</v>
      </c>
    </row>
    <row r="195" spans="2:65" s="14" customFormat="1" ht="11.25">
      <c r="B195" s="159"/>
      <c r="D195" s="146" t="s">
        <v>125</v>
      </c>
      <c r="E195" s="160" t="s">
        <v>1</v>
      </c>
      <c r="F195" s="161" t="s">
        <v>128</v>
      </c>
      <c r="H195" s="162">
        <v>13.76</v>
      </c>
      <c r="I195" s="163"/>
      <c r="L195" s="159"/>
      <c r="M195" s="164"/>
      <c r="T195" s="165"/>
      <c r="AT195" s="160" t="s">
        <v>125</v>
      </c>
      <c r="AU195" s="160" t="s">
        <v>80</v>
      </c>
      <c r="AV195" s="14" t="s">
        <v>124</v>
      </c>
      <c r="AW195" s="14" t="s">
        <v>29</v>
      </c>
      <c r="AX195" s="14" t="s">
        <v>78</v>
      </c>
      <c r="AY195" s="160" t="s">
        <v>118</v>
      </c>
    </row>
    <row r="196" spans="2:65" s="1" customFormat="1" ht="33" customHeight="1">
      <c r="B196" s="31"/>
      <c r="C196" s="132" t="s">
        <v>240</v>
      </c>
      <c r="D196" s="132" t="s">
        <v>120</v>
      </c>
      <c r="E196" s="133" t="s">
        <v>241</v>
      </c>
      <c r="F196" s="134" t="s">
        <v>242</v>
      </c>
      <c r="G196" s="135" t="s">
        <v>176</v>
      </c>
      <c r="H196" s="136">
        <v>6</v>
      </c>
      <c r="I196" s="137"/>
      <c r="J196" s="136">
        <f>ROUND(I196*H196,2)</f>
        <v>0</v>
      </c>
      <c r="K196" s="138"/>
      <c r="L196" s="31"/>
      <c r="M196" s="139" t="s">
        <v>1</v>
      </c>
      <c r="N196" s="140" t="s">
        <v>36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124</v>
      </c>
      <c r="AT196" s="143" t="s">
        <v>120</v>
      </c>
      <c r="AU196" s="143" t="s">
        <v>80</v>
      </c>
      <c r="AY196" s="16" t="s">
        <v>118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78</v>
      </c>
      <c r="BK196" s="144">
        <f>ROUND(I196*H196,2)</f>
        <v>0</v>
      </c>
      <c r="BL196" s="16" t="s">
        <v>124</v>
      </c>
      <c r="BM196" s="143" t="s">
        <v>243</v>
      </c>
    </row>
    <row r="197" spans="2:65" s="12" customFormat="1" ht="11.25">
      <c r="B197" s="145"/>
      <c r="D197" s="146" t="s">
        <v>125</v>
      </c>
      <c r="E197" s="147" t="s">
        <v>1</v>
      </c>
      <c r="F197" s="148" t="s">
        <v>244</v>
      </c>
      <c r="H197" s="147" t="s">
        <v>1</v>
      </c>
      <c r="I197" s="149"/>
      <c r="L197" s="145"/>
      <c r="M197" s="150"/>
      <c r="T197" s="151"/>
      <c r="AT197" s="147" t="s">
        <v>125</v>
      </c>
      <c r="AU197" s="147" t="s">
        <v>80</v>
      </c>
      <c r="AV197" s="12" t="s">
        <v>78</v>
      </c>
      <c r="AW197" s="12" t="s">
        <v>29</v>
      </c>
      <c r="AX197" s="12" t="s">
        <v>71</v>
      </c>
      <c r="AY197" s="147" t="s">
        <v>118</v>
      </c>
    </row>
    <row r="198" spans="2:65" s="13" customFormat="1" ht="11.25">
      <c r="B198" s="152"/>
      <c r="D198" s="146" t="s">
        <v>125</v>
      </c>
      <c r="E198" s="153" t="s">
        <v>1</v>
      </c>
      <c r="F198" s="154" t="s">
        <v>245</v>
      </c>
      <c r="H198" s="155">
        <v>6</v>
      </c>
      <c r="I198" s="156"/>
      <c r="L198" s="152"/>
      <c r="M198" s="157"/>
      <c r="T198" s="158"/>
      <c r="AT198" s="153" t="s">
        <v>125</v>
      </c>
      <c r="AU198" s="153" t="s">
        <v>80</v>
      </c>
      <c r="AV198" s="13" t="s">
        <v>80</v>
      </c>
      <c r="AW198" s="13" t="s">
        <v>29</v>
      </c>
      <c r="AX198" s="13" t="s">
        <v>71</v>
      </c>
      <c r="AY198" s="153" t="s">
        <v>118</v>
      </c>
    </row>
    <row r="199" spans="2:65" s="14" customFormat="1" ht="11.25">
      <c r="B199" s="159"/>
      <c r="D199" s="146" t="s">
        <v>125</v>
      </c>
      <c r="E199" s="160" t="s">
        <v>1</v>
      </c>
      <c r="F199" s="161" t="s">
        <v>128</v>
      </c>
      <c r="H199" s="162">
        <v>6</v>
      </c>
      <c r="I199" s="163"/>
      <c r="L199" s="159"/>
      <c r="M199" s="164"/>
      <c r="T199" s="165"/>
      <c r="AT199" s="160" t="s">
        <v>125</v>
      </c>
      <c r="AU199" s="160" t="s">
        <v>80</v>
      </c>
      <c r="AV199" s="14" t="s">
        <v>124</v>
      </c>
      <c r="AW199" s="14" t="s">
        <v>29</v>
      </c>
      <c r="AX199" s="14" t="s">
        <v>78</v>
      </c>
      <c r="AY199" s="160" t="s">
        <v>118</v>
      </c>
    </row>
    <row r="200" spans="2:65" s="1" customFormat="1" ht="33" customHeight="1">
      <c r="B200" s="31"/>
      <c r="C200" s="132" t="s">
        <v>243</v>
      </c>
      <c r="D200" s="132" t="s">
        <v>120</v>
      </c>
      <c r="E200" s="133" t="s">
        <v>246</v>
      </c>
      <c r="F200" s="134" t="s">
        <v>247</v>
      </c>
      <c r="G200" s="135" t="s">
        <v>176</v>
      </c>
      <c r="H200" s="136">
        <v>34.5</v>
      </c>
      <c r="I200" s="137"/>
      <c r="J200" s="136">
        <f>ROUND(I200*H200,2)</f>
        <v>0</v>
      </c>
      <c r="K200" s="138"/>
      <c r="L200" s="31"/>
      <c r="M200" s="139" t="s">
        <v>1</v>
      </c>
      <c r="N200" s="140" t="s">
        <v>36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124</v>
      </c>
      <c r="AT200" s="143" t="s">
        <v>120</v>
      </c>
      <c r="AU200" s="143" t="s">
        <v>80</v>
      </c>
      <c r="AY200" s="16" t="s">
        <v>118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78</v>
      </c>
      <c r="BK200" s="144">
        <f>ROUND(I200*H200,2)</f>
        <v>0</v>
      </c>
      <c r="BL200" s="16" t="s">
        <v>124</v>
      </c>
      <c r="BM200" s="143" t="s">
        <v>203</v>
      </c>
    </row>
    <row r="201" spans="2:65" s="12" customFormat="1" ht="11.25">
      <c r="B201" s="145"/>
      <c r="D201" s="146" t="s">
        <v>125</v>
      </c>
      <c r="E201" s="147" t="s">
        <v>1</v>
      </c>
      <c r="F201" s="148" t="s">
        <v>248</v>
      </c>
      <c r="H201" s="147" t="s">
        <v>1</v>
      </c>
      <c r="I201" s="149"/>
      <c r="L201" s="145"/>
      <c r="M201" s="150"/>
      <c r="T201" s="151"/>
      <c r="AT201" s="147" t="s">
        <v>125</v>
      </c>
      <c r="AU201" s="147" t="s">
        <v>80</v>
      </c>
      <c r="AV201" s="12" t="s">
        <v>78</v>
      </c>
      <c r="AW201" s="12" t="s">
        <v>29</v>
      </c>
      <c r="AX201" s="12" t="s">
        <v>71</v>
      </c>
      <c r="AY201" s="147" t="s">
        <v>118</v>
      </c>
    </row>
    <row r="202" spans="2:65" s="12" customFormat="1" ht="11.25">
      <c r="B202" s="145"/>
      <c r="D202" s="146" t="s">
        <v>125</v>
      </c>
      <c r="E202" s="147" t="s">
        <v>1</v>
      </c>
      <c r="F202" s="148" t="s">
        <v>249</v>
      </c>
      <c r="H202" s="147" t="s">
        <v>1</v>
      </c>
      <c r="I202" s="149"/>
      <c r="L202" s="145"/>
      <c r="M202" s="150"/>
      <c r="T202" s="151"/>
      <c r="AT202" s="147" t="s">
        <v>125</v>
      </c>
      <c r="AU202" s="147" t="s">
        <v>80</v>
      </c>
      <c r="AV202" s="12" t="s">
        <v>78</v>
      </c>
      <c r="AW202" s="12" t="s">
        <v>29</v>
      </c>
      <c r="AX202" s="12" t="s">
        <v>71</v>
      </c>
      <c r="AY202" s="147" t="s">
        <v>118</v>
      </c>
    </row>
    <row r="203" spans="2:65" s="13" customFormat="1" ht="11.25">
      <c r="B203" s="152"/>
      <c r="D203" s="146" t="s">
        <v>125</v>
      </c>
      <c r="E203" s="153" t="s">
        <v>1</v>
      </c>
      <c r="F203" s="154" t="s">
        <v>250</v>
      </c>
      <c r="H203" s="155">
        <v>15.299999999999999</v>
      </c>
      <c r="I203" s="156"/>
      <c r="L203" s="152"/>
      <c r="M203" s="157"/>
      <c r="T203" s="158"/>
      <c r="AT203" s="153" t="s">
        <v>125</v>
      </c>
      <c r="AU203" s="153" t="s">
        <v>80</v>
      </c>
      <c r="AV203" s="13" t="s">
        <v>80</v>
      </c>
      <c r="AW203" s="13" t="s">
        <v>29</v>
      </c>
      <c r="AX203" s="13" t="s">
        <v>71</v>
      </c>
      <c r="AY203" s="153" t="s">
        <v>118</v>
      </c>
    </row>
    <row r="204" spans="2:65" s="12" customFormat="1" ht="11.25">
      <c r="B204" s="145"/>
      <c r="D204" s="146" t="s">
        <v>125</v>
      </c>
      <c r="E204" s="147" t="s">
        <v>1</v>
      </c>
      <c r="F204" s="148" t="s">
        <v>251</v>
      </c>
      <c r="H204" s="147" t="s">
        <v>1</v>
      </c>
      <c r="I204" s="149"/>
      <c r="L204" s="145"/>
      <c r="M204" s="150"/>
      <c r="T204" s="151"/>
      <c r="AT204" s="147" t="s">
        <v>125</v>
      </c>
      <c r="AU204" s="147" t="s">
        <v>80</v>
      </c>
      <c r="AV204" s="12" t="s">
        <v>78</v>
      </c>
      <c r="AW204" s="12" t="s">
        <v>29</v>
      </c>
      <c r="AX204" s="12" t="s">
        <v>71</v>
      </c>
      <c r="AY204" s="147" t="s">
        <v>118</v>
      </c>
    </row>
    <row r="205" spans="2:65" s="13" customFormat="1" ht="11.25">
      <c r="B205" s="152"/>
      <c r="D205" s="146" t="s">
        <v>125</v>
      </c>
      <c r="E205" s="153" t="s">
        <v>1</v>
      </c>
      <c r="F205" s="154" t="s">
        <v>252</v>
      </c>
      <c r="H205" s="155">
        <v>19.200000000000003</v>
      </c>
      <c r="I205" s="156"/>
      <c r="L205" s="152"/>
      <c r="M205" s="157"/>
      <c r="T205" s="158"/>
      <c r="AT205" s="153" t="s">
        <v>125</v>
      </c>
      <c r="AU205" s="153" t="s">
        <v>80</v>
      </c>
      <c r="AV205" s="13" t="s">
        <v>80</v>
      </c>
      <c r="AW205" s="13" t="s">
        <v>29</v>
      </c>
      <c r="AX205" s="13" t="s">
        <v>71</v>
      </c>
      <c r="AY205" s="153" t="s">
        <v>118</v>
      </c>
    </row>
    <row r="206" spans="2:65" s="14" customFormat="1" ht="11.25">
      <c r="B206" s="159"/>
      <c r="D206" s="146" t="s">
        <v>125</v>
      </c>
      <c r="E206" s="160" t="s">
        <v>1</v>
      </c>
      <c r="F206" s="161" t="s">
        <v>128</v>
      </c>
      <c r="H206" s="162">
        <v>34.5</v>
      </c>
      <c r="I206" s="163"/>
      <c r="L206" s="159"/>
      <c r="M206" s="164"/>
      <c r="T206" s="165"/>
      <c r="AT206" s="160" t="s">
        <v>125</v>
      </c>
      <c r="AU206" s="160" t="s">
        <v>80</v>
      </c>
      <c r="AV206" s="14" t="s">
        <v>124</v>
      </c>
      <c r="AW206" s="14" t="s">
        <v>29</v>
      </c>
      <c r="AX206" s="14" t="s">
        <v>78</v>
      </c>
      <c r="AY206" s="160" t="s">
        <v>118</v>
      </c>
    </row>
    <row r="207" spans="2:65" s="1" customFormat="1" ht="37.9" customHeight="1">
      <c r="B207" s="31"/>
      <c r="C207" s="132" t="s">
        <v>253</v>
      </c>
      <c r="D207" s="132" t="s">
        <v>120</v>
      </c>
      <c r="E207" s="133" t="s">
        <v>254</v>
      </c>
      <c r="F207" s="134" t="s">
        <v>255</v>
      </c>
      <c r="G207" s="135" t="s">
        <v>176</v>
      </c>
      <c r="H207" s="136">
        <v>153.1</v>
      </c>
      <c r="I207" s="137"/>
      <c r="J207" s="136">
        <f>ROUND(I207*H207,2)</f>
        <v>0</v>
      </c>
      <c r="K207" s="138"/>
      <c r="L207" s="31"/>
      <c r="M207" s="139" t="s">
        <v>1</v>
      </c>
      <c r="N207" s="140" t="s">
        <v>36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124</v>
      </c>
      <c r="AT207" s="143" t="s">
        <v>120</v>
      </c>
      <c r="AU207" s="143" t="s">
        <v>80</v>
      </c>
      <c r="AY207" s="16" t="s">
        <v>118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78</v>
      </c>
      <c r="BK207" s="144">
        <f>ROUND(I207*H207,2)</f>
        <v>0</v>
      </c>
      <c r="BL207" s="16" t="s">
        <v>124</v>
      </c>
      <c r="BM207" s="143" t="s">
        <v>256</v>
      </c>
    </row>
    <row r="208" spans="2:65" s="13" customFormat="1" ht="11.25">
      <c r="B208" s="152"/>
      <c r="D208" s="146" t="s">
        <v>125</v>
      </c>
      <c r="E208" s="153" t="s">
        <v>1</v>
      </c>
      <c r="F208" s="154" t="s">
        <v>257</v>
      </c>
      <c r="H208" s="155">
        <v>153.1</v>
      </c>
      <c r="I208" s="156"/>
      <c r="L208" s="152"/>
      <c r="M208" s="157"/>
      <c r="T208" s="158"/>
      <c r="AT208" s="153" t="s">
        <v>125</v>
      </c>
      <c r="AU208" s="153" t="s">
        <v>80</v>
      </c>
      <c r="AV208" s="13" t="s">
        <v>80</v>
      </c>
      <c r="AW208" s="13" t="s">
        <v>29</v>
      </c>
      <c r="AX208" s="13" t="s">
        <v>71</v>
      </c>
      <c r="AY208" s="153" t="s">
        <v>118</v>
      </c>
    </row>
    <row r="209" spans="2:65" s="14" customFormat="1" ht="11.25">
      <c r="B209" s="159"/>
      <c r="D209" s="146" t="s">
        <v>125</v>
      </c>
      <c r="E209" s="160" t="s">
        <v>1</v>
      </c>
      <c r="F209" s="161" t="s">
        <v>128</v>
      </c>
      <c r="H209" s="162">
        <v>153.1</v>
      </c>
      <c r="I209" s="163"/>
      <c r="L209" s="159"/>
      <c r="M209" s="164"/>
      <c r="T209" s="165"/>
      <c r="AT209" s="160" t="s">
        <v>125</v>
      </c>
      <c r="AU209" s="160" t="s">
        <v>80</v>
      </c>
      <c r="AV209" s="14" t="s">
        <v>124</v>
      </c>
      <c r="AW209" s="14" t="s">
        <v>29</v>
      </c>
      <c r="AX209" s="14" t="s">
        <v>78</v>
      </c>
      <c r="AY209" s="160" t="s">
        <v>118</v>
      </c>
    </row>
    <row r="210" spans="2:65" s="1" customFormat="1" ht="37.9" customHeight="1">
      <c r="B210" s="31"/>
      <c r="C210" s="132" t="s">
        <v>203</v>
      </c>
      <c r="D210" s="132" t="s">
        <v>120</v>
      </c>
      <c r="E210" s="133" t="s">
        <v>258</v>
      </c>
      <c r="F210" s="134" t="s">
        <v>259</v>
      </c>
      <c r="G210" s="135" t="s">
        <v>176</v>
      </c>
      <c r="H210" s="136">
        <v>2296.5</v>
      </c>
      <c r="I210" s="137"/>
      <c r="J210" s="136">
        <f>ROUND(I210*H210,2)</f>
        <v>0</v>
      </c>
      <c r="K210" s="138"/>
      <c r="L210" s="31"/>
      <c r="M210" s="139" t="s">
        <v>1</v>
      </c>
      <c r="N210" s="140" t="s">
        <v>36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124</v>
      </c>
      <c r="AT210" s="143" t="s">
        <v>120</v>
      </c>
      <c r="AU210" s="143" t="s">
        <v>80</v>
      </c>
      <c r="AY210" s="16" t="s">
        <v>118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78</v>
      </c>
      <c r="BK210" s="144">
        <f>ROUND(I210*H210,2)</f>
        <v>0</v>
      </c>
      <c r="BL210" s="16" t="s">
        <v>124</v>
      </c>
      <c r="BM210" s="143" t="s">
        <v>260</v>
      </c>
    </row>
    <row r="211" spans="2:65" s="12" customFormat="1" ht="22.5">
      <c r="B211" s="145"/>
      <c r="D211" s="146" t="s">
        <v>125</v>
      </c>
      <c r="E211" s="147" t="s">
        <v>1</v>
      </c>
      <c r="F211" s="148" t="s">
        <v>261</v>
      </c>
      <c r="H211" s="147" t="s">
        <v>1</v>
      </c>
      <c r="I211" s="149"/>
      <c r="L211" s="145"/>
      <c r="M211" s="150"/>
      <c r="T211" s="151"/>
      <c r="AT211" s="147" t="s">
        <v>125</v>
      </c>
      <c r="AU211" s="147" t="s">
        <v>80</v>
      </c>
      <c r="AV211" s="12" t="s">
        <v>78</v>
      </c>
      <c r="AW211" s="12" t="s">
        <v>29</v>
      </c>
      <c r="AX211" s="12" t="s">
        <v>71</v>
      </c>
      <c r="AY211" s="147" t="s">
        <v>118</v>
      </c>
    </row>
    <row r="212" spans="2:65" s="13" customFormat="1" ht="11.25">
      <c r="B212" s="152"/>
      <c r="D212" s="146" t="s">
        <v>125</v>
      </c>
      <c r="E212" s="153" t="s">
        <v>1</v>
      </c>
      <c r="F212" s="154" t="s">
        <v>262</v>
      </c>
      <c r="H212" s="155">
        <v>2296.5</v>
      </c>
      <c r="I212" s="156"/>
      <c r="L212" s="152"/>
      <c r="M212" s="157"/>
      <c r="T212" s="158"/>
      <c r="AT212" s="153" t="s">
        <v>125</v>
      </c>
      <c r="AU212" s="153" t="s">
        <v>80</v>
      </c>
      <c r="AV212" s="13" t="s">
        <v>80</v>
      </c>
      <c r="AW212" s="13" t="s">
        <v>29</v>
      </c>
      <c r="AX212" s="13" t="s">
        <v>71</v>
      </c>
      <c r="AY212" s="153" t="s">
        <v>118</v>
      </c>
    </row>
    <row r="213" spans="2:65" s="14" customFormat="1" ht="11.25">
      <c r="B213" s="159"/>
      <c r="D213" s="146" t="s">
        <v>125</v>
      </c>
      <c r="E213" s="160" t="s">
        <v>1</v>
      </c>
      <c r="F213" s="161" t="s">
        <v>128</v>
      </c>
      <c r="H213" s="162">
        <v>2296.5</v>
      </c>
      <c r="I213" s="163"/>
      <c r="L213" s="159"/>
      <c r="M213" s="164"/>
      <c r="T213" s="165"/>
      <c r="AT213" s="160" t="s">
        <v>125</v>
      </c>
      <c r="AU213" s="160" t="s">
        <v>80</v>
      </c>
      <c r="AV213" s="14" t="s">
        <v>124</v>
      </c>
      <c r="AW213" s="14" t="s">
        <v>29</v>
      </c>
      <c r="AX213" s="14" t="s">
        <v>78</v>
      </c>
      <c r="AY213" s="160" t="s">
        <v>118</v>
      </c>
    </row>
    <row r="214" spans="2:65" s="1" customFormat="1" ht="33" customHeight="1">
      <c r="B214" s="31"/>
      <c r="C214" s="132" t="s">
        <v>263</v>
      </c>
      <c r="D214" s="132" t="s">
        <v>120</v>
      </c>
      <c r="E214" s="133" t="s">
        <v>264</v>
      </c>
      <c r="F214" s="134" t="s">
        <v>265</v>
      </c>
      <c r="G214" s="135" t="s">
        <v>221</v>
      </c>
      <c r="H214" s="136">
        <v>309.2</v>
      </c>
      <c r="I214" s="137"/>
      <c r="J214" s="136">
        <f>ROUND(I214*H214,2)</f>
        <v>0</v>
      </c>
      <c r="K214" s="138"/>
      <c r="L214" s="31"/>
      <c r="M214" s="139" t="s">
        <v>1</v>
      </c>
      <c r="N214" s="140" t="s">
        <v>36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124</v>
      </c>
      <c r="AT214" s="143" t="s">
        <v>120</v>
      </c>
      <c r="AU214" s="143" t="s">
        <v>80</v>
      </c>
      <c r="AY214" s="16" t="s">
        <v>118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78</v>
      </c>
      <c r="BK214" s="144">
        <f>ROUND(I214*H214,2)</f>
        <v>0</v>
      </c>
      <c r="BL214" s="16" t="s">
        <v>124</v>
      </c>
      <c r="BM214" s="143" t="s">
        <v>266</v>
      </c>
    </row>
    <row r="215" spans="2:65" s="12" customFormat="1" ht="11.25">
      <c r="B215" s="145"/>
      <c r="D215" s="146" t="s">
        <v>125</v>
      </c>
      <c r="E215" s="147" t="s">
        <v>1</v>
      </c>
      <c r="F215" s="148" t="s">
        <v>248</v>
      </c>
      <c r="H215" s="147" t="s">
        <v>1</v>
      </c>
      <c r="I215" s="149"/>
      <c r="L215" s="145"/>
      <c r="M215" s="150"/>
      <c r="T215" s="151"/>
      <c r="AT215" s="147" t="s">
        <v>125</v>
      </c>
      <c r="AU215" s="147" t="s">
        <v>80</v>
      </c>
      <c r="AV215" s="12" t="s">
        <v>78</v>
      </c>
      <c r="AW215" s="12" t="s">
        <v>29</v>
      </c>
      <c r="AX215" s="12" t="s">
        <v>71</v>
      </c>
      <c r="AY215" s="147" t="s">
        <v>118</v>
      </c>
    </row>
    <row r="216" spans="2:65" s="13" customFormat="1" ht="11.25">
      <c r="B216" s="152"/>
      <c r="D216" s="146" t="s">
        <v>125</v>
      </c>
      <c r="E216" s="153" t="s">
        <v>1</v>
      </c>
      <c r="F216" s="154" t="s">
        <v>267</v>
      </c>
      <c r="H216" s="155">
        <v>249.2</v>
      </c>
      <c r="I216" s="156"/>
      <c r="L216" s="152"/>
      <c r="M216" s="157"/>
      <c r="T216" s="158"/>
      <c r="AT216" s="153" t="s">
        <v>125</v>
      </c>
      <c r="AU216" s="153" t="s">
        <v>80</v>
      </c>
      <c r="AV216" s="13" t="s">
        <v>80</v>
      </c>
      <c r="AW216" s="13" t="s">
        <v>29</v>
      </c>
      <c r="AX216" s="13" t="s">
        <v>71</v>
      </c>
      <c r="AY216" s="153" t="s">
        <v>118</v>
      </c>
    </row>
    <row r="217" spans="2:65" s="13" customFormat="1" ht="11.25">
      <c r="B217" s="152"/>
      <c r="D217" s="146" t="s">
        <v>125</v>
      </c>
      <c r="E217" s="153" t="s">
        <v>1</v>
      </c>
      <c r="F217" s="154" t="s">
        <v>268</v>
      </c>
      <c r="H217" s="155">
        <v>60</v>
      </c>
      <c r="I217" s="156"/>
      <c r="L217" s="152"/>
      <c r="M217" s="157"/>
      <c r="T217" s="158"/>
      <c r="AT217" s="153" t="s">
        <v>125</v>
      </c>
      <c r="AU217" s="153" t="s">
        <v>80</v>
      </c>
      <c r="AV217" s="13" t="s">
        <v>80</v>
      </c>
      <c r="AW217" s="13" t="s">
        <v>29</v>
      </c>
      <c r="AX217" s="13" t="s">
        <v>71</v>
      </c>
      <c r="AY217" s="153" t="s">
        <v>118</v>
      </c>
    </row>
    <row r="218" spans="2:65" s="14" customFormat="1" ht="11.25">
      <c r="B218" s="159"/>
      <c r="D218" s="146" t="s">
        <v>125</v>
      </c>
      <c r="E218" s="160" t="s">
        <v>1</v>
      </c>
      <c r="F218" s="161" t="s">
        <v>128</v>
      </c>
      <c r="H218" s="162">
        <v>309.2</v>
      </c>
      <c r="I218" s="163"/>
      <c r="L218" s="159"/>
      <c r="M218" s="164"/>
      <c r="T218" s="165"/>
      <c r="AT218" s="160" t="s">
        <v>125</v>
      </c>
      <c r="AU218" s="160" t="s">
        <v>80</v>
      </c>
      <c r="AV218" s="14" t="s">
        <v>124</v>
      </c>
      <c r="AW218" s="14" t="s">
        <v>29</v>
      </c>
      <c r="AX218" s="14" t="s">
        <v>78</v>
      </c>
      <c r="AY218" s="160" t="s">
        <v>118</v>
      </c>
    </row>
    <row r="219" spans="2:65" s="1" customFormat="1" ht="16.5" customHeight="1">
      <c r="B219" s="31"/>
      <c r="C219" s="132" t="s">
        <v>256</v>
      </c>
      <c r="D219" s="132" t="s">
        <v>120</v>
      </c>
      <c r="E219" s="133" t="s">
        <v>269</v>
      </c>
      <c r="F219" s="134" t="s">
        <v>270</v>
      </c>
      <c r="G219" s="135" t="s">
        <v>176</v>
      </c>
      <c r="H219" s="136">
        <v>124.6</v>
      </c>
      <c r="I219" s="137"/>
      <c r="J219" s="136">
        <f>ROUND(I219*H219,2)</f>
        <v>0</v>
      </c>
      <c r="K219" s="138"/>
      <c r="L219" s="31"/>
      <c r="M219" s="139" t="s">
        <v>1</v>
      </c>
      <c r="N219" s="140" t="s">
        <v>36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124</v>
      </c>
      <c r="AT219" s="143" t="s">
        <v>120</v>
      </c>
      <c r="AU219" s="143" t="s">
        <v>80</v>
      </c>
      <c r="AY219" s="16" t="s">
        <v>118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78</v>
      </c>
      <c r="BK219" s="144">
        <f>ROUND(I219*H219,2)</f>
        <v>0</v>
      </c>
      <c r="BL219" s="16" t="s">
        <v>124</v>
      </c>
      <c r="BM219" s="143" t="s">
        <v>271</v>
      </c>
    </row>
    <row r="220" spans="2:65" s="1" customFormat="1" ht="24.2" customHeight="1">
      <c r="B220" s="31"/>
      <c r="C220" s="132" t="s">
        <v>272</v>
      </c>
      <c r="D220" s="132" t="s">
        <v>120</v>
      </c>
      <c r="E220" s="133" t="s">
        <v>273</v>
      </c>
      <c r="F220" s="134" t="s">
        <v>274</v>
      </c>
      <c r="G220" s="135" t="s">
        <v>123</v>
      </c>
      <c r="H220" s="136">
        <v>816</v>
      </c>
      <c r="I220" s="137"/>
      <c r="J220" s="136">
        <f>ROUND(I220*H220,2)</f>
        <v>0</v>
      </c>
      <c r="K220" s="138"/>
      <c r="L220" s="31"/>
      <c r="M220" s="139" t="s">
        <v>1</v>
      </c>
      <c r="N220" s="140" t="s">
        <v>36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124</v>
      </c>
      <c r="AT220" s="143" t="s">
        <v>120</v>
      </c>
      <c r="AU220" s="143" t="s">
        <v>80</v>
      </c>
      <c r="AY220" s="16" t="s">
        <v>118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78</v>
      </c>
      <c r="BK220" s="144">
        <f>ROUND(I220*H220,2)</f>
        <v>0</v>
      </c>
      <c r="BL220" s="16" t="s">
        <v>124</v>
      </c>
      <c r="BM220" s="143" t="s">
        <v>275</v>
      </c>
    </row>
    <row r="221" spans="2:65" s="11" customFormat="1" ht="22.9" customHeight="1">
      <c r="B221" s="120"/>
      <c r="D221" s="121" t="s">
        <v>70</v>
      </c>
      <c r="E221" s="130" t="s">
        <v>276</v>
      </c>
      <c r="F221" s="130" t="s">
        <v>277</v>
      </c>
      <c r="I221" s="123"/>
      <c r="J221" s="131">
        <f>BK221</f>
        <v>0</v>
      </c>
      <c r="L221" s="120"/>
      <c r="M221" s="125"/>
      <c r="P221" s="126">
        <f>SUM(P222:P242)</f>
        <v>0</v>
      </c>
      <c r="R221" s="126">
        <f>SUM(R222:R242)</f>
        <v>0</v>
      </c>
      <c r="T221" s="127">
        <f>SUM(T222:T242)</f>
        <v>0</v>
      </c>
      <c r="AR221" s="121" t="s">
        <v>78</v>
      </c>
      <c r="AT221" s="128" t="s">
        <v>70</v>
      </c>
      <c r="AU221" s="128" t="s">
        <v>78</v>
      </c>
      <c r="AY221" s="121" t="s">
        <v>118</v>
      </c>
      <c r="BK221" s="129">
        <f>SUM(BK222:BK242)</f>
        <v>0</v>
      </c>
    </row>
    <row r="222" spans="2:65" s="1" customFormat="1" ht="37.9" customHeight="1">
      <c r="B222" s="31"/>
      <c r="C222" s="132" t="s">
        <v>260</v>
      </c>
      <c r="D222" s="132" t="s">
        <v>120</v>
      </c>
      <c r="E222" s="133" t="s">
        <v>278</v>
      </c>
      <c r="F222" s="134" t="s">
        <v>279</v>
      </c>
      <c r="G222" s="135" t="s">
        <v>176</v>
      </c>
      <c r="H222" s="136">
        <v>280.5</v>
      </c>
      <c r="I222" s="137"/>
      <c r="J222" s="136">
        <f>ROUND(I222*H222,2)</f>
        <v>0</v>
      </c>
      <c r="K222" s="138"/>
      <c r="L222" s="31"/>
      <c r="M222" s="139" t="s">
        <v>1</v>
      </c>
      <c r="N222" s="140" t="s">
        <v>36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124</v>
      </c>
      <c r="AT222" s="143" t="s">
        <v>120</v>
      </c>
      <c r="AU222" s="143" t="s">
        <v>80</v>
      </c>
      <c r="AY222" s="16" t="s">
        <v>118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78</v>
      </c>
      <c r="BK222" s="144">
        <f>ROUND(I222*H222,2)</f>
        <v>0</v>
      </c>
      <c r="BL222" s="16" t="s">
        <v>124</v>
      </c>
      <c r="BM222" s="143" t="s">
        <v>280</v>
      </c>
    </row>
    <row r="223" spans="2:65" s="13" customFormat="1" ht="11.25">
      <c r="B223" s="152"/>
      <c r="D223" s="146" t="s">
        <v>125</v>
      </c>
      <c r="E223" s="153" t="s">
        <v>1</v>
      </c>
      <c r="F223" s="154" t="s">
        <v>281</v>
      </c>
      <c r="H223" s="155">
        <v>280.5</v>
      </c>
      <c r="I223" s="156"/>
      <c r="L223" s="152"/>
      <c r="M223" s="157"/>
      <c r="T223" s="158"/>
      <c r="AT223" s="153" t="s">
        <v>125</v>
      </c>
      <c r="AU223" s="153" t="s">
        <v>80</v>
      </c>
      <c r="AV223" s="13" t="s">
        <v>80</v>
      </c>
      <c r="AW223" s="13" t="s">
        <v>29</v>
      </c>
      <c r="AX223" s="13" t="s">
        <v>71</v>
      </c>
      <c r="AY223" s="153" t="s">
        <v>118</v>
      </c>
    </row>
    <row r="224" spans="2:65" s="14" customFormat="1" ht="11.25">
      <c r="B224" s="159"/>
      <c r="D224" s="146" t="s">
        <v>125</v>
      </c>
      <c r="E224" s="160" t="s">
        <v>1</v>
      </c>
      <c r="F224" s="161" t="s">
        <v>128</v>
      </c>
      <c r="H224" s="162">
        <v>280.5</v>
      </c>
      <c r="I224" s="163"/>
      <c r="L224" s="159"/>
      <c r="M224" s="164"/>
      <c r="T224" s="165"/>
      <c r="AT224" s="160" t="s">
        <v>125</v>
      </c>
      <c r="AU224" s="160" t="s">
        <v>80</v>
      </c>
      <c r="AV224" s="14" t="s">
        <v>124</v>
      </c>
      <c r="AW224" s="14" t="s">
        <v>29</v>
      </c>
      <c r="AX224" s="14" t="s">
        <v>78</v>
      </c>
      <c r="AY224" s="160" t="s">
        <v>118</v>
      </c>
    </row>
    <row r="225" spans="2:65" s="1" customFormat="1" ht="24.2" customHeight="1">
      <c r="B225" s="31"/>
      <c r="C225" s="132" t="s">
        <v>282</v>
      </c>
      <c r="D225" s="132" t="s">
        <v>120</v>
      </c>
      <c r="E225" s="133" t="s">
        <v>283</v>
      </c>
      <c r="F225" s="134" t="s">
        <v>238</v>
      </c>
      <c r="G225" s="135" t="s">
        <v>176</v>
      </c>
      <c r="H225" s="136">
        <v>56.1</v>
      </c>
      <c r="I225" s="137"/>
      <c r="J225" s="136">
        <f>ROUND(I225*H225,2)</f>
        <v>0</v>
      </c>
      <c r="K225" s="138"/>
      <c r="L225" s="31"/>
      <c r="M225" s="139" t="s">
        <v>1</v>
      </c>
      <c r="N225" s="140" t="s">
        <v>36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124</v>
      </c>
      <c r="AT225" s="143" t="s">
        <v>120</v>
      </c>
      <c r="AU225" s="143" t="s">
        <v>80</v>
      </c>
      <c r="AY225" s="16" t="s">
        <v>118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78</v>
      </c>
      <c r="BK225" s="144">
        <f>ROUND(I225*H225,2)</f>
        <v>0</v>
      </c>
      <c r="BL225" s="16" t="s">
        <v>124</v>
      </c>
      <c r="BM225" s="143" t="s">
        <v>284</v>
      </c>
    </row>
    <row r="226" spans="2:65" s="12" customFormat="1" ht="22.5">
      <c r="B226" s="145"/>
      <c r="D226" s="146" t="s">
        <v>125</v>
      </c>
      <c r="E226" s="147" t="s">
        <v>1</v>
      </c>
      <c r="F226" s="148" t="s">
        <v>285</v>
      </c>
      <c r="H226" s="147" t="s">
        <v>1</v>
      </c>
      <c r="I226" s="149"/>
      <c r="L226" s="145"/>
      <c r="M226" s="150"/>
      <c r="T226" s="151"/>
      <c r="AT226" s="147" t="s">
        <v>125</v>
      </c>
      <c r="AU226" s="147" t="s">
        <v>80</v>
      </c>
      <c r="AV226" s="12" t="s">
        <v>78</v>
      </c>
      <c r="AW226" s="12" t="s">
        <v>29</v>
      </c>
      <c r="AX226" s="12" t="s">
        <v>71</v>
      </c>
      <c r="AY226" s="147" t="s">
        <v>118</v>
      </c>
    </row>
    <row r="227" spans="2:65" s="13" customFormat="1" ht="11.25">
      <c r="B227" s="152"/>
      <c r="D227" s="146" t="s">
        <v>125</v>
      </c>
      <c r="E227" s="153" t="s">
        <v>1</v>
      </c>
      <c r="F227" s="154" t="s">
        <v>286</v>
      </c>
      <c r="H227" s="155">
        <v>56.1</v>
      </c>
      <c r="I227" s="156"/>
      <c r="L227" s="152"/>
      <c r="M227" s="157"/>
      <c r="T227" s="158"/>
      <c r="AT227" s="153" t="s">
        <v>125</v>
      </c>
      <c r="AU227" s="153" t="s">
        <v>80</v>
      </c>
      <c r="AV227" s="13" t="s">
        <v>80</v>
      </c>
      <c r="AW227" s="13" t="s">
        <v>29</v>
      </c>
      <c r="AX227" s="13" t="s">
        <v>71</v>
      </c>
      <c r="AY227" s="153" t="s">
        <v>118</v>
      </c>
    </row>
    <row r="228" spans="2:65" s="14" customFormat="1" ht="11.25">
      <c r="B228" s="159"/>
      <c r="D228" s="146" t="s">
        <v>125</v>
      </c>
      <c r="E228" s="160" t="s">
        <v>1</v>
      </c>
      <c r="F228" s="161" t="s">
        <v>128</v>
      </c>
      <c r="H228" s="162">
        <v>56.1</v>
      </c>
      <c r="I228" s="163"/>
      <c r="L228" s="159"/>
      <c r="M228" s="164"/>
      <c r="T228" s="165"/>
      <c r="AT228" s="160" t="s">
        <v>125</v>
      </c>
      <c r="AU228" s="160" t="s">
        <v>80</v>
      </c>
      <c r="AV228" s="14" t="s">
        <v>124</v>
      </c>
      <c r="AW228" s="14" t="s">
        <v>29</v>
      </c>
      <c r="AX228" s="14" t="s">
        <v>78</v>
      </c>
      <c r="AY228" s="160" t="s">
        <v>118</v>
      </c>
    </row>
    <row r="229" spans="2:65" s="1" customFormat="1" ht="33" customHeight="1">
      <c r="B229" s="31"/>
      <c r="C229" s="132" t="s">
        <v>287</v>
      </c>
      <c r="D229" s="132" t="s">
        <v>120</v>
      </c>
      <c r="E229" s="133" t="s">
        <v>288</v>
      </c>
      <c r="F229" s="134" t="s">
        <v>289</v>
      </c>
      <c r="G229" s="135" t="s">
        <v>176</v>
      </c>
      <c r="H229" s="136">
        <v>280.5</v>
      </c>
      <c r="I229" s="137"/>
      <c r="J229" s="136">
        <f>ROUND(I229*H229,2)</f>
        <v>0</v>
      </c>
      <c r="K229" s="138"/>
      <c r="L229" s="31"/>
      <c r="M229" s="139" t="s">
        <v>1</v>
      </c>
      <c r="N229" s="140" t="s">
        <v>36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124</v>
      </c>
      <c r="AT229" s="143" t="s">
        <v>120</v>
      </c>
      <c r="AU229" s="143" t="s">
        <v>80</v>
      </c>
      <c r="AY229" s="16" t="s">
        <v>118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78</v>
      </c>
      <c r="BK229" s="144">
        <f>ROUND(I229*H229,2)</f>
        <v>0</v>
      </c>
      <c r="BL229" s="16" t="s">
        <v>124</v>
      </c>
      <c r="BM229" s="143" t="s">
        <v>290</v>
      </c>
    </row>
    <row r="230" spans="2:65" s="1" customFormat="1" ht="37.9" customHeight="1">
      <c r="B230" s="31"/>
      <c r="C230" s="132" t="s">
        <v>291</v>
      </c>
      <c r="D230" s="132" t="s">
        <v>120</v>
      </c>
      <c r="E230" s="133" t="s">
        <v>292</v>
      </c>
      <c r="F230" s="134" t="s">
        <v>293</v>
      </c>
      <c r="G230" s="135" t="s">
        <v>176</v>
      </c>
      <c r="H230" s="136">
        <v>4207.5</v>
      </c>
      <c r="I230" s="137"/>
      <c r="J230" s="136">
        <f>ROUND(I230*H230,2)</f>
        <v>0</v>
      </c>
      <c r="K230" s="138"/>
      <c r="L230" s="31"/>
      <c r="M230" s="139" t="s">
        <v>1</v>
      </c>
      <c r="N230" s="140" t="s">
        <v>36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124</v>
      </c>
      <c r="AT230" s="143" t="s">
        <v>120</v>
      </c>
      <c r="AU230" s="143" t="s">
        <v>80</v>
      </c>
      <c r="AY230" s="16" t="s">
        <v>118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78</v>
      </c>
      <c r="BK230" s="144">
        <f>ROUND(I230*H230,2)</f>
        <v>0</v>
      </c>
      <c r="BL230" s="16" t="s">
        <v>124</v>
      </c>
      <c r="BM230" s="143" t="s">
        <v>294</v>
      </c>
    </row>
    <row r="231" spans="2:65" s="12" customFormat="1" ht="22.5">
      <c r="B231" s="145"/>
      <c r="D231" s="146" t="s">
        <v>125</v>
      </c>
      <c r="E231" s="147" t="s">
        <v>1</v>
      </c>
      <c r="F231" s="148" t="s">
        <v>295</v>
      </c>
      <c r="H231" s="147" t="s">
        <v>1</v>
      </c>
      <c r="I231" s="149"/>
      <c r="L231" s="145"/>
      <c r="M231" s="150"/>
      <c r="T231" s="151"/>
      <c r="AT231" s="147" t="s">
        <v>125</v>
      </c>
      <c r="AU231" s="147" t="s">
        <v>80</v>
      </c>
      <c r="AV231" s="12" t="s">
        <v>78</v>
      </c>
      <c r="AW231" s="12" t="s">
        <v>29</v>
      </c>
      <c r="AX231" s="12" t="s">
        <v>71</v>
      </c>
      <c r="AY231" s="147" t="s">
        <v>118</v>
      </c>
    </row>
    <row r="232" spans="2:65" s="13" customFormat="1" ht="11.25">
      <c r="B232" s="152"/>
      <c r="D232" s="146" t="s">
        <v>125</v>
      </c>
      <c r="E232" s="153" t="s">
        <v>1</v>
      </c>
      <c r="F232" s="154" t="s">
        <v>296</v>
      </c>
      <c r="H232" s="155">
        <v>4207.5</v>
      </c>
      <c r="I232" s="156"/>
      <c r="L232" s="152"/>
      <c r="M232" s="157"/>
      <c r="T232" s="158"/>
      <c r="AT232" s="153" t="s">
        <v>125</v>
      </c>
      <c r="AU232" s="153" t="s">
        <v>80</v>
      </c>
      <c r="AV232" s="13" t="s">
        <v>80</v>
      </c>
      <c r="AW232" s="13" t="s">
        <v>29</v>
      </c>
      <c r="AX232" s="13" t="s">
        <v>71</v>
      </c>
      <c r="AY232" s="153" t="s">
        <v>118</v>
      </c>
    </row>
    <row r="233" spans="2:65" s="14" customFormat="1" ht="11.25">
      <c r="B233" s="159"/>
      <c r="D233" s="146" t="s">
        <v>125</v>
      </c>
      <c r="E233" s="160" t="s">
        <v>1</v>
      </c>
      <c r="F233" s="161" t="s">
        <v>128</v>
      </c>
      <c r="H233" s="162">
        <v>4207.5</v>
      </c>
      <c r="I233" s="163"/>
      <c r="L233" s="159"/>
      <c r="M233" s="164"/>
      <c r="T233" s="165"/>
      <c r="AT233" s="160" t="s">
        <v>125</v>
      </c>
      <c r="AU233" s="160" t="s">
        <v>80</v>
      </c>
      <c r="AV233" s="14" t="s">
        <v>124</v>
      </c>
      <c r="AW233" s="14" t="s">
        <v>29</v>
      </c>
      <c r="AX233" s="14" t="s">
        <v>78</v>
      </c>
      <c r="AY233" s="160" t="s">
        <v>118</v>
      </c>
    </row>
    <row r="234" spans="2:65" s="1" customFormat="1" ht="33" customHeight="1">
      <c r="B234" s="31"/>
      <c r="C234" s="132" t="s">
        <v>271</v>
      </c>
      <c r="D234" s="132" t="s">
        <v>120</v>
      </c>
      <c r="E234" s="133" t="s">
        <v>297</v>
      </c>
      <c r="F234" s="134" t="s">
        <v>265</v>
      </c>
      <c r="G234" s="135" t="s">
        <v>221</v>
      </c>
      <c r="H234" s="136">
        <v>561</v>
      </c>
      <c r="I234" s="137"/>
      <c r="J234" s="136">
        <f>ROUND(I234*H234,2)</f>
        <v>0</v>
      </c>
      <c r="K234" s="138"/>
      <c r="L234" s="31"/>
      <c r="M234" s="139" t="s">
        <v>1</v>
      </c>
      <c r="N234" s="140" t="s">
        <v>36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124</v>
      </c>
      <c r="AT234" s="143" t="s">
        <v>120</v>
      </c>
      <c r="AU234" s="143" t="s">
        <v>80</v>
      </c>
      <c r="AY234" s="16" t="s">
        <v>118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78</v>
      </c>
      <c r="BK234" s="144">
        <f>ROUND(I234*H234,2)</f>
        <v>0</v>
      </c>
      <c r="BL234" s="16" t="s">
        <v>124</v>
      </c>
      <c r="BM234" s="143" t="s">
        <v>298</v>
      </c>
    </row>
    <row r="235" spans="2:65" s="12" customFormat="1" ht="11.25">
      <c r="B235" s="145"/>
      <c r="D235" s="146" t="s">
        <v>125</v>
      </c>
      <c r="E235" s="147" t="s">
        <v>1</v>
      </c>
      <c r="F235" s="148" t="s">
        <v>299</v>
      </c>
      <c r="H235" s="147" t="s">
        <v>1</v>
      </c>
      <c r="I235" s="149"/>
      <c r="L235" s="145"/>
      <c r="M235" s="150"/>
      <c r="T235" s="151"/>
      <c r="AT235" s="147" t="s">
        <v>125</v>
      </c>
      <c r="AU235" s="147" t="s">
        <v>80</v>
      </c>
      <c r="AV235" s="12" t="s">
        <v>78</v>
      </c>
      <c r="AW235" s="12" t="s">
        <v>29</v>
      </c>
      <c r="AX235" s="12" t="s">
        <v>71</v>
      </c>
      <c r="AY235" s="147" t="s">
        <v>118</v>
      </c>
    </row>
    <row r="236" spans="2:65" s="13" customFormat="1" ht="11.25">
      <c r="B236" s="152"/>
      <c r="D236" s="146" t="s">
        <v>125</v>
      </c>
      <c r="E236" s="153" t="s">
        <v>1</v>
      </c>
      <c r="F236" s="154" t="s">
        <v>300</v>
      </c>
      <c r="H236" s="155">
        <v>561</v>
      </c>
      <c r="I236" s="156"/>
      <c r="L236" s="152"/>
      <c r="M236" s="157"/>
      <c r="T236" s="158"/>
      <c r="AT236" s="153" t="s">
        <v>125</v>
      </c>
      <c r="AU236" s="153" t="s">
        <v>80</v>
      </c>
      <c r="AV236" s="13" t="s">
        <v>80</v>
      </c>
      <c r="AW236" s="13" t="s">
        <v>29</v>
      </c>
      <c r="AX236" s="13" t="s">
        <v>71</v>
      </c>
      <c r="AY236" s="153" t="s">
        <v>118</v>
      </c>
    </row>
    <row r="237" spans="2:65" s="14" customFormat="1" ht="11.25">
      <c r="B237" s="159"/>
      <c r="D237" s="146" t="s">
        <v>125</v>
      </c>
      <c r="E237" s="160" t="s">
        <v>1</v>
      </c>
      <c r="F237" s="161" t="s">
        <v>128</v>
      </c>
      <c r="H237" s="162">
        <v>561</v>
      </c>
      <c r="I237" s="163"/>
      <c r="L237" s="159"/>
      <c r="M237" s="164"/>
      <c r="T237" s="165"/>
      <c r="AT237" s="160" t="s">
        <v>125</v>
      </c>
      <c r="AU237" s="160" t="s">
        <v>80</v>
      </c>
      <c r="AV237" s="14" t="s">
        <v>124</v>
      </c>
      <c r="AW237" s="14" t="s">
        <v>29</v>
      </c>
      <c r="AX237" s="14" t="s">
        <v>78</v>
      </c>
      <c r="AY237" s="160" t="s">
        <v>118</v>
      </c>
    </row>
    <row r="238" spans="2:65" s="1" customFormat="1" ht="16.5" customHeight="1">
      <c r="B238" s="31"/>
      <c r="C238" s="132" t="s">
        <v>301</v>
      </c>
      <c r="D238" s="132" t="s">
        <v>120</v>
      </c>
      <c r="E238" s="133" t="s">
        <v>302</v>
      </c>
      <c r="F238" s="134" t="s">
        <v>270</v>
      </c>
      <c r="G238" s="135" t="s">
        <v>176</v>
      </c>
      <c r="H238" s="136">
        <v>280.5</v>
      </c>
      <c r="I238" s="137"/>
      <c r="J238" s="136">
        <f>ROUND(I238*H238,2)</f>
        <v>0</v>
      </c>
      <c r="K238" s="138"/>
      <c r="L238" s="31"/>
      <c r="M238" s="139" t="s">
        <v>1</v>
      </c>
      <c r="N238" s="140" t="s">
        <v>36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124</v>
      </c>
      <c r="AT238" s="143" t="s">
        <v>120</v>
      </c>
      <c r="AU238" s="143" t="s">
        <v>80</v>
      </c>
      <c r="AY238" s="16" t="s">
        <v>118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78</v>
      </c>
      <c r="BK238" s="144">
        <f>ROUND(I238*H238,2)</f>
        <v>0</v>
      </c>
      <c r="BL238" s="16" t="s">
        <v>124</v>
      </c>
      <c r="BM238" s="143" t="s">
        <v>303</v>
      </c>
    </row>
    <row r="239" spans="2:65" s="1" customFormat="1" ht="24.2" customHeight="1">
      <c r="B239" s="31"/>
      <c r="C239" s="132" t="s">
        <v>275</v>
      </c>
      <c r="D239" s="132" t="s">
        <v>120</v>
      </c>
      <c r="E239" s="133" t="s">
        <v>304</v>
      </c>
      <c r="F239" s="134" t="s">
        <v>274</v>
      </c>
      <c r="G239" s="135" t="s">
        <v>123</v>
      </c>
      <c r="H239" s="136">
        <v>561</v>
      </c>
      <c r="I239" s="137"/>
      <c r="J239" s="136">
        <f>ROUND(I239*H239,2)</f>
        <v>0</v>
      </c>
      <c r="K239" s="138"/>
      <c r="L239" s="31"/>
      <c r="M239" s="139" t="s">
        <v>1</v>
      </c>
      <c r="N239" s="140" t="s">
        <v>36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124</v>
      </c>
      <c r="AT239" s="143" t="s">
        <v>120</v>
      </c>
      <c r="AU239" s="143" t="s">
        <v>80</v>
      </c>
      <c r="AY239" s="16" t="s">
        <v>118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78</v>
      </c>
      <c r="BK239" s="144">
        <f>ROUND(I239*H239,2)</f>
        <v>0</v>
      </c>
      <c r="BL239" s="16" t="s">
        <v>124</v>
      </c>
      <c r="BM239" s="143" t="s">
        <v>305</v>
      </c>
    </row>
    <row r="240" spans="2:65" s="1" customFormat="1" ht="24.2" customHeight="1">
      <c r="B240" s="31"/>
      <c r="C240" s="132" t="s">
        <v>306</v>
      </c>
      <c r="D240" s="132" t="s">
        <v>120</v>
      </c>
      <c r="E240" s="133" t="s">
        <v>307</v>
      </c>
      <c r="F240" s="134" t="s">
        <v>308</v>
      </c>
      <c r="G240" s="135" t="s">
        <v>123</v>
      </c>
      <c r="H240" s="136">
        <v>561</v>
      </c>
      <c r="I240" s="137"/>
      <c r="J240" s="136">
        <f>ROUND(I240*H240,2)</f>
        <v>0</v>
      </c>
      <c r="K240" s="138"/>
      <c r="L240" s="31"/>
      <c r="M240" s="139" t="s">
        <v>1</v>
      </c>
      <c r="N240" s="140" t="s">
        <v>36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124</v>
      </c>
      <c r="AT240" s="143" t="s">
        <v>120</v>
      </c>
      <c r="AU240" s="143" t="s">
        <v>80</v>
      </c>
      <c r="AY240" s="16" t="s">
        <v>118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78</v>
      </c>
      <c r="BK240" s="144">
        <f>ROUND(I240*H240,2)</f>
        <v>0</v>
      </c>
      <c r="BL240" s="16" t="s">
        <v>124</v>
      </c>
      <c r="BM240" s="143" t="s">
        <v>309</v>
      </c>
    </row>
    <row r="241" spans="2:65" s="1" customFormat="1" ht="24.2" customHeight="1">
      <c r="B241" s="31"/>
      <c r="C241" s="132" t="s">
        <v>280</v>
      </c>
      <c r="D241" s="132" t="s">
        <v>120</v>
      </c>
      <c r="E241" s="133" t="s">
        <v>307</v>
      </c>
      <c r="F241" s="134" t="s">
        <v>308</v>
      </c>
      <c r="G241" s="135" t="s">
        <v>123</v>
      </c>
      <c r="H241" s="136">
        <v>561</v>
      </c>
      <c r="I241" s="137"/>
      <c r="J241" s="136">
        <f>ROUND(I241*H241,2)</f>
        <v>0</v>
      </c>
      <c r="K241" s="138"/>
      <c r="L241" s="31"/>
      <c r="M241" s="139" t="s">
        <v>1</v>
      </c>
      <c r="N241" s="140" t="s">
        <v>36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124</v>
      </c>
      <c r="AT241" s="143" t="s">
        <v>120</v>
      </c>
      <c r="AU241" s="143" t="s">
        <v>80</v>
      </c>
      <c r="AY241" s="16" t="s">
        <v>118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78</v>
      </c>
      <c r="BK241" s="144">
        <f>ROUND(I241*H241,2)</f>
        <v>0</v>
      </c>
      <c r="BL241" s="16" t="s">
        <v>124</v>
      </c>
      <c r="BM241" s="143" t="s">
        <v>310</v>
      </c>
    </row>
    <row r="242" spans="2:65" s="1" customFormat="1" ht="24.2" customHeight="1">
      <c r="B242" s="31"/>
      <c r="C242" s="132" t="s">
        <v>311</v>
      </c>
      <c r="D242" s="132" t="s">
        <v>120</v>
      </c>
      <c r="E242" s="133" t="s">
        <v>312</v>
      </c>
      <c r="F242" s="134" t="s">
        <v>313</v>
      </c>
      <c r="G242" s="135" t="s">
        <v>123</v>
      </c>
      <c r="H242" s="136">
        <v>561</v>
      </c>
      <c r="I242" s="137"/>
      <c r="J242" s="136">
        <f>ROUND(I242*H242,2)</f>
        <v>0</v>
      </c>
      <c r="K242" s="138"/>
      <c r="L242" s="31"/>
      <c r="M242" s="139" t="s">
        <v>1</v>
      </c>
      <c r="N242" s="140" t="s">
        <v>36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124</v>
      </c>
      <c r="AT242" s="143" t="s">
        <v>120</v>
      </c>
      <c r="AU242" s="143" t="s">
        <v>80</v>
      </c>
      <c r="AY242" s="16" t="s">
        <v>118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78</v>
      </c>
      <c r="BK242" s="144">
        <f>ROUND(I242*H242,2)</f>
        <v>0</v>
      </c>
      <c r="BL242" s="16" t="s">
        <v>124</v>
      </c>
      <c r="BM242" s="143" t="s">
        <v>314</v>
      </c>
    </row>
    <row r="243" spans="2:65" s="11" customFormat="1" ht="22.9" customHeight="1">
      <c r="B243" s="120"/>
      <c r="D243" s="121" t="s">
        <v>70</v>
      </c>
      <c r="E243" s="130" t="s">
        <v>80</v>
      </c>
      <c r="F243" s="130" t="s">
        <v>315</v>
      </c>
      <c r="I243" s="123"/>
      <c r="J243" s="131">
        <f>BK243</f>
        <v>0</v>
      </c>
      <c r="L243" s="120"/>
      <c r="M243" s="125"/>
      <c r="P243" s="126">
        <f>SUM(P244:P247)</f>
        <v>0</v>
      </c>
      <c r="R243" s="126">
        <f>SUM(R244:R247)</f>
        <v>0</v>
      </c>
      <c r="T243" s="127">
        <f>SUM(T244:T247)</f>
        <v>0</v>
      </c>
      <c r="AR243" s="121" t="s">
        <v>78</v>
      </c>
      <c r="AT243" s="128" t="s">
        <v>70</v>
      </c>
      <c r="AU243" s="128" t="s">
        <v>78</v>
      </c>
      <c r="AY243" s="121" t="s">
        <v>118</v>
      </c>
      <c r="BK243" s="129">
        <f>SUM(BK244:BK247)</f>
        <v>0</v>
      </c>
    </row>
    <row r="244" spans="2:65" s="1" customFormat="1" ht="44.25" customHeight="1">
      <c r="B244" s="31"/>
      <c r="C244" s="132" t="s">
        <v>316</v>
      </c>
      <c r="D244" s="132" t="s">
        <v>120</v>
      </c>
      <c r="E244" s="133" t="s">
        <v>317</v>
      </c>
      <c r="F244" s="134" t="s">
        <v>318</v>
      </c>
      <c r="G244" s="135" t="s">
        <v>157</v>
      </c>
      <c r="H244" s="136">
        <v>102</v>
      </c>
      <c r="I244" s="137"/>
      <c r="J244" s="136">
        <f>ROUND(I244*H244,2)</f>
        <v>0</v>
      </c>
      <c r="K244" s="138"/>
      <c r="L244" s="31"/>
      <c r="M244" s="139" t="s">
        <v>1</v>
      </c>
      <c r="N244" s="140" t="s">
        <v>36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124</v>
      </c>
      <c r="AT244" s="143" t="s">
        <v>120</v>
      </c>
      <c r="AU244" s="143" t="s">
        <v>80</v>
      </c>
      <c r="AY244" s="16" t="s">
        <v>118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78</v>
      </c>
      <c r="BK244" s="144">
        <f>ROUND(I244*H244,2)</f>
        <v>0</v>
      </c>
      <c r="BL244" s="16" t="s">
        <v>124</v>
      </c>
      <c r="BM244" s="143" t="s">
        <v>319</v>
      </c>
    </row>
    <row r="245" spans="2:65" s="12" customFormat="1" ht="11.25">
      <c r="B245" s="145"/>
      <c r="D245" s="146" t="s">
        <v>125</v>
      </c>
      <c r="E245" s="147" t="s">
        <v>1</v>
      </c>
      <c r="F245" s="148" t="s">
        <v>320</v>
      </c>
      <c r="H245" s="147" t="s">
        <v>1</v>
      </c>
      <c r="I245" s="149"/>
      <c r="L245" s="145"/>
      <c r="M245" s="150"/>
      <c r="T245" s="151"/>
      <c r="AT245" s="147" t="s">
        <v>125</v>
      </c>
      <c r="AU245" s="147" t="s">
        <v>80</v>
      </c>
      <c r="AV245" s="12" t="s">
        <v>78</v>
      </c>
      <c r="AW245" s="12" t="s">
        <v>29</v>
      </c>
      <c r="AX245" s="12" t="s">
        <v>71</v>
      </c>
      <c r="AY245" s="147" t="s">
        <v>118</v>
      </c>
    </row>
    <row r="246" spans="2:65" s="13" customFormat="1" ht="11.25">
      <c r="B246" s="152"/>
      <c r="D246" s="146" t="s">
        <v>125</v>
      </c>
      <c r="E246" s="153" t="s">
        <v>1</v>
      </c>
      <c r="F246" s="154" t="s">
        <v>321</v>
      </c>
      <c r="H246" s="155">
        <v>102</v>
      </c>
      <c r="I246" s="156"/>
      <c r="L246" s="152"/>
      <c r="M246" s="157"/>
      <c r="T246" s="158"/>
      <c r="AT246" s="153" t="s">
        <v>125</v>
      </c>
      <c r="AU246" s="153" t="s">
        <v>80</v>
      </c>
      <c r="AV246" s="13" t="s">
        <v>80</v>
      </c>
      <c r="AW246" s="13" t="s">
        <v>29</v>
      </c>
      <c r="AX246" s="13" t="s">
        <v>71</v>
      </c>
      <c r="AY246" s="153" t="s">
        <v>118</v>
      </c>
    </row>
    <row r="247" spans="2:65" s="14" customFormat="1" ht="11.25">
      <c r="B247" s="159"/>
      <c r="D247" s="146" t="s">
        <v>125</v>
      </c>
      <c r="E247" s="160" t="s">
        <v>1</v>
      </c>
      <c r="F247" s="161" t="s">
        <v>128</v>
      </c>
      <c r="H247" s="162">
        <v>102</v>
      </c>
      <c r="I247" s="163"/>
      <c r="L247" s="159"/>
      <c r="M247" s="164"/>
      <c r="T247" s="165"/>
      <c r="AT247" s="160" t="s">
        <v>125</v>
      </c>
      <c r="AU247" s="160" t="s">
        <v>80</v>
      </c>
      <c r="AV247" s="14" t="s">
        <v>124</v>
      </c>
      <c r="AW247" s="14" t="s">
        <v>29</v>
      </c>
      <c r="AX247" s="14" t="s">
        <v>78</v>
      </c>
      <c r="AY247" s="160" t="s">
        <v>118</v>
      </c>
    </row>
    <row r="248" spans="2:65" s="11" customFormat="1" ht="22.9" customHeight="1">
      <c r="B248" s="120"/>
      <c r="D248" s="121" t="s">
        <v>70</v>
      </c>
      <c r="E248" s="130" t="s">
        <v>124</v>
      </c>
      <c r="F248" s="130" t="s">
        <v>322</v>
      </c>
      <c r="I248" s="123"/>
      <c r="J248" s="131">
        <f>BK248</f>
        <v>0</v>
      </c>
      <c r="L248" s="120"/>
      <c r="M248" s="125"/>
      <c r="P248" s="126">
        <f>SUM(P249:P252)</f>
        <v>0</v>
      </c>
      <c r="R248" s="126">
        <f>SUM(R249:R252)</f>
        <v>0</v>
      </c>
      <c r="T248" s="127">
        <f>SUM(T249:T252)</f>
        <v>0</v>
      </c>
      <c r="AR248" s="121" t="s">
        <v>78</v>
      </c>
      <c r="AT248" s="128" t="s">
        <v>70</v>
      </c>
      <c r="AU248" s="128" t="s">
        <v>78</v>
      </c>
      <c r="AY248" s="121" t="s">
        <v>118</v>
      </c>
      <c r="BK248" s="129">
        <f>SUM(BK249:BK252)</f>
        <v>0</v>
      </c>
    </row>
    <row r="249" spans="2:65" s="1" customFormat="1" ht="16.5" customHeight="1">
      <c r="B249" s="31"/>
      <c r="C249" s="132" t="s">
        <v>323</v>
      </c>
      <c r="D249" s="132" t="s">
        <v>120</v>
      </c>
      <c r="E249" s="133" t="s">
        <v>324</v>
      </c>
      <c r="F249" s="134" t="s">
        <v>325</v>
      </c>
      <c r="G249" s="135" t="s">
        <v>176</v>
      </c>
      <c r="H249" s="136">
        <v>1.2</v>
      </c>
      <c r="I249" s="137"/>
      <c r="J249" s="136">
        <f>ROUND(I249*H249,2)</f>
        <v>0</v>
      </c>
      <c r="K249" s="138"/>
      <c r="L249" s="31"/>
      <c r="M249" s="139" t="s">
        <v>1</v>
      </c>
      <c r="N249" s="140" t="s">
        <v>36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124</v>
      </c>
      <c r="AT249" s="143" t="s">
        <v>120</v>
      </c>
      <c r="AU249" s="143" t="s">
        <v>80</v>
      </c>
      <c r="AY249" s="16" t="s">
        <v>118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78</v>
      </c>
      <c r="BK249" s="144">
        <f>ROUND(I249*H249,2)</f>
        <v>0</v>
      </c>
      <c r="BL249" s="16" t="s">
        <v>124</v>
      </c>
      <c r="BM249" s="143" t="s">
        <v>326</v>
      </c>
    </row>
    <row r="250" spans="2:65" s="13" customFormat="1" ht="11.25">
      <c r="B250" s="152"/>
      <c r="D250" s="146" t="s">
        <v>125</v>
      </c>
      <c r="E250" s="153" t="s">
        <v>1</v>
      </c>
      <c r="F250" s="154" t="s">
        <v>327</v>
      </c>
      <c r="H250" s="155">
        <v>1.2</v>
      </c>
      <c r="I250" s="156"/>
      <c r="L250" s="152"/>
      <c r="M250" s="157"/>
      <c r="T250" s="158"/>
      <c r="AT250" s="153" t="s">
        <v>125</v>
      </c>
      <c r="AU250" s="153" t="s">
        <v>80</v>
      </c>
      <c r="AV250" s="13" t="s">
        <v>80</v>
      </c>
      <c r="AW250" s="13" t="s">
        <v>29</v>
      </c>
      <c r="AX250" s="13" t="s">
        <v>71</v>
      </c>
      <c r="AY250" s="153" t="s">
        <v>118</v>
      </c>
    </row>
    <row r="251" spans="2:65" s="12" customFormat="1" ht="11.25">
      <c r="B251" s="145"/>
      <c r="D251" s="146" t="s">
        <v>125</v>
      </c>
      <c r="E251" s="147" t="s">
        <v>1</v>
      </c>
      <c r="F251" s="148" t="s">
        <v>328</v>
      </c>
      <c r="H251" s="147" t="s">
        <v>1</v>
      </c>
      <c r="I251" s="149"/>
      <c r="L251" s="145"/>
      <c r="M251" s="150"/>
      <c r="T251" s="151"/>
      <c r="AT251" s="147" t="s">
        <v>125</v>
      </c>
      <c r="AU251" s="147" t="s">
        <v>80</v>
      </c>
      <c r="AV251" s="12" t="s">
        <v>78</v>
      </c>
      <c r="AW251" s="12" t="s">
        <v>29</v>
      </c>
      <c r="AX251" s="12" t="s">
        <v>71</v>
      </c>
      <c r="AY251" s="147" t="s">
        <v>118</v>
      </c>
    </row>
    <row r="252" spans="2:65" s="14" customFormat="1" ht="11.25">
      <c r="B252" s="159"/>
      <c r="D252" s="146" t="s">
        <v>125</v>
      </c>
      <c r="E252" s="160" t="s">
        <v>1</v>
      </c>
      <c r="F252" s="161" t="s">
        <v>128</v>
      </c>
      <c r="H252" s="162">
        <v>1.2</v>
      </c>
      <c r="I252" s="163"/>
      <c r="L252" s="159"/>
      <c r="M252" s="164"/>
      <c r="T252" s="165"/>
      <c r="AT252" s="160" t="s">
        <v>125</v>
      </c>
      <c r="AU252" s="160" t="s">
        <v>80</v>
      </c>
      <c r="AV252" s="14" t="s">
        <v>124</v>
      </c>
      <c r="AW252" s="14" t="s">
        <v>29</v>
      </c>
      <c r="AX252" s="14" t="s">
        <v>78</v>
      </c>
      <c r="AY252" s="160" t="s">
        <v>118</v>
      </c>
    </row>
    <row r="253" spans="2:65" s="11" customFormat="1" ht="22.9" customHeight="1">
      <c r="B253" s="120"/>
      <c r="D253" s="121" t="s">
        <v>70</v>
      </c>
      <c r="E253" s="130" t="s">
        <v>139</v>
      </c>
      <c r="F253" s="130" t="s">
        <v>329</v>
      </c>
      <c r="I253" s="123"/>
      <c r="J253" s="131">
        <f>BK253</f>
        <v>0</v>
      </c>
      <c r="L253" s="120"/>
      <c r="M253" s="125"/>
      <c r="P253" s="126">
        <f>SUM(P254:P263)</f>
        <v>0</v>
      </c>
      <c r="R253" s="126">
        <f>SUM(R254:R263)</f>
        <v>417.90777000000003</v>
      </c>
      <c r="T253" s="127">
        <f>SUM(T254:T263)</f>
        <v>0</v>
      </c>
      <c r="AR253" s="121" t="s">
        <v>78</v>
      </c>
      <c r="AT253" s="128" t="s">
        <v>70</v>
      </c>
      <c r="AU253" s="128" t="s">
        <v>78</v>
      </c>
      <c r="AY253" s="121" t="s">
        <v>118</v>
      </c>
      <c r="BK253" s="129">
        <f>SUM(BK254:BK263)</f>
        <v>0</v>
      </c>
    </row>
    <row r="254" spans="2:65" s="1" customFormat="1" ht="24.2" customHeight="1">
      <c r="B254" s="31"/>
      <c r="C254" s="132" t="s">
        <v>284</v>
      </c>
      <c r="D254" s="132" t="s">
        <v>120</v>
      </c>
      <c r="E254" s="133" t="s">
        <v>330</v>
      </c>
      <c r="F254" s="134" t="s">
        <v>331</v>
      </c>
      <c r="G254" s="135" t="s">
        <v>123</v>
      </c>
      <c r="H254" s="136">
        <v>816</v>
      </c>
      <c r="I254" s="137"/>
      <c r="J254" s="136">
        <f>ROUND(I254*H254,2)</f>
        <v>0</v>
      </c>
      <c r="K254" s="138"/>
      <c r="L254" s="31"/>
      <c r="M254" s="139" t="s">
        <v>1</v>
      </c>
      <c r="N254" s="140" t="s">
        <v>36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124</v>
      </c>
      <c r="AT254" s="143" t="s">
        <v>120</v>
      </c>
      <c r="AU254" s="143" t="s">
        <v>80</v>
      </c>
      <c r="AY254" s="16" t="s">
        <v>118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78</v>
      </c>
      <c r="BK254" s="144">
        <f>ROUND(I254*H254,2)</f>
        <v>0</v>
      </c>
      <c r="BL254" s="16" t="s">
        <v>124</v>
      </c>
      <c r="BM254" s="143" t="s">
        <v>332</v>
      </c>
    </row>
    <row r="255" spans="2:65" s="12" customFormat="1" ht="11.25">
      <c r="B255" s="145"/>
      <c r="D255" s="146" t="s">
        <v>125</v>
      </c>
      <c r="E255" s="147" t="s">
        <v>1</v>
      </c>
      <c r="F255" s="148" t="s">
        <v>333</v>
      </c>
      <c r="H255" s="147" t="s">
        <v>1</v>
      </c>
      <c r="I255" s="149"/>
      <c r="L255" s="145"/>
      <c r="M255" s="150"/>
      <c r="T255" s="151"/>
      <c r="AT255" s="147" t="s">
        <v>125</v>
      </c>
      <c r="AU255" s="147" t="s">
        <v>80</v>
      </c>
      <c r="AV255" s="12" t="s">
        <v>78</v>
      </c>
      <c r="AW255" s="12" t="s">
        <v>29</v>
      </c>
      <c r="AX255" s="12" t="s">
        <v>71</v>
      </c>
      <c r="AY255" s="147" t="s">
        <v>118</v>
      </c>
    </row>
    <row r="256" spans="2:65" s="13" customFormat="1" ht="11.25">
      <c r="B256" s="152"/>
      <c r="D256" s="146" t="s">
        <v>125</v>
      </c>
      <c r="E256" s="153" t="s">
        <v>1</v>
      </c>
      <c r="F256" s="154" t="s">
        <v>334</v>
      </c>
      <c r="H256" s="155">
        <v>816</v>
      </c>
      <c r="I256" s="156"/>
      <c r="L256" s="152"/>
      <c r="M256" s="157"/>
      <c r="T256" s="158"/>
      <c r="AT256" s="153" t="s">
        <v>125</v>
      </c>
      <c r="AU256" s="153" t="s">
        <v>80</v>
      </c>
      <c r="AV256" s="13" t="s">
        <v>80</v>
      </c>
      <c r="AW256" s="13" t="s">
        <v>29</v>
      </c>
      <c r="AX256" s="13" t="s">
        <v>71</v>
      </c>
      <c r="AY256" s="153" t="s">
        <v>118</v>
      </c>
    </row>
    <row r="257" spans="2:65" s="14" customFormat="1" ht="11.25">
      <c r="B257" s="159"/>
      <c r="D257" s="146" t="s">
        <v>125</v>
      </c>
      <c r="E257" s="160" t="s">
        <v>1</v>
      </c>
      <c r="F257" s="161" t="s">
        <v>128</v>
      </c>
      <c r="H257" s="162">
        <v>816</v>
      </c>
      <c r="I257" s="163"/>
      <c r="L257" s="159"/>
      <c r="M257" s="164"/>
      <c r="T257" s="165"/>
      <c r="AT257" s="160" t="s">
        <v>125</v>
      </c>
      <c r="AU257" s="160" t="s">
        <v>80</v>
      </c>
      <c r="AV257" s="14" t="s">
        <v>124</v>
      </c>
      <c r="AW257" s="14" t="s">
        <v>29</v>
      </c>
      <c r="AX257" s="14" t="s">
        <v>78</v>
      </c>
      <c r="AY257" s="160" t="s">
        <v>118</v>
      </c>
    </row>
    <row r="258" spans="2:65" s="1" customFormat="1" ht="24.2" customHeight="1">
      <c r="B258" s="31"/>
      <c r="C258" s="132" t="s">
        <v>335</v>
      </c>
      <c r="D258" s="132" t="s">
        <v>120</v>
      </c>
      <c r="E258" s="133" t="s">
        <v>336</v>
      </c>
      <c r="F258" s="134" t="s">
        <v>337</v>
      </c>
      <c r="G258" s="135" t="s">
        <v>123</v>
      </c>
      <c r="H258" s="136">
        <v>561</v>
      </c>
      <c r="I258" s="137"/>
      <c r="J258" s="136">
        <f t="shared" ref="J258:J263" si="0">ROUND(I258*H258,2)</f>
        <v>0</v>
      </c>
      <c r="K258" s="138"/>
      <c r="L258" s="31"/>
      <c r="M258" s="139" t="s">
        <v>1</v>
      </c>
      <c r="N258" s="140" t="s">
        <v>36</v>
      </c>
      <c r="P258" s="141">
        <f t="shared" ref="P258:P263" si="1">O258*H258</f>
        <v>0</v>
      </c>
      <c r="Q258" s="141">
        <v>0.34499999999999997</v>
      </c>
      <c r="R258" s="141">
        <f t="shared" ref="R258:R263" si="2">Q258*H258</f>
        <v>193.54499999999999</v>
      </c>
      <c r="S258" s="141">
        <v>0</v>
      </c>
      <c r="T258" s="142">
        <f t="shared" ref="T258:T263" si="3">S258*H258</f>
        <v>0</v>
      </c>
      <c r="AR258" s="143" t="s">
        <v>124</v>
      </c>
      <c r="AT258" s="143" t="s">
        <v>120</v>
      </c>
      <c r="AU258" s="143" t="s">
        <v>80</v>
      </c>
      <c r="AY258" s="16" t="s">
        <v>118</v>
      </c>
      <c r="BE258" s="144">
        <f t="shared" ref="BE258:BE263" si="4">IF(N258="základní",J258,0)</f>
        <v>0</v>
      </c>
      <c r="BF258" s="144">
        <f t="shared" ref="BF258:BF263" si="5">IF(N258="snížená",J258,0)</f>
        <v>0</v>
      </c>
      <c r="BG258" s="144">
        <f t="shared" ref="BG258:BG263" si="6">IF(N258="zákl. přenesená",J258,0)</f>
        <v>0</v>
      </c>
      <c r="BH258" s="144">
        <f t="shared" ref="BH258:BH263" si="7">IF(N258="sníž. přenesená",J258,0)</f>
        <v>0</v>
      </c>
      <c r="BI258" s="144">
        <f t="shared" ref="BI258:BI263" si="8">IF(N258="nulová",J258,0)</f>
        <v>0</v>
      </c>
      <c r="BJ258" s="16" t="s">
        <v>78</v>
      </c>
      <c r="BK258" s="144">
        <f t="shared" ref="BK258:BK263" si="9">ROUND(I258*H258,2)</f>
        <v>0</v>
      </c>
      <c r="BL258" s="16" t="s">
        <v>124</v>
      </c>
      <c r="BM258" s="143" t="s">
        <v>338</v>
      </c>
    </row>
    <row r="259" spans="2:65" s="1" customFormat="1" ht="33" customHeight="1">
      <c r="B259" s="31"/>
      <c r="C259" s="132" t="s">
        <v>290</v>
      </c>
      <c r="D259" s="132" t="s">
        <v>120</v>
      </c>
      <c r="E259" s="133" t="s">
        <v>339</v>
      </c>
      <c r="F259" s="134" t="s">
        <v>340</v>
      </c>
      <c r="G259" s="135" t="s">
        <v>123</v>
      </c>
      <c r="H259" s="136">
        <v>561</v>
      </c>
      <c r="I259" s="137"/>
      <c r="J259" s="136">
        <f t="shared" si="0"/>
        <v>0</v>
      </c>
      <c r="K259" s="138"/>
      <c r="L259" s="31"/>
      <c r="M259" s="139" t="s">
        <v>1</v>
      </c>
      <c r="N259" s="140" t="s">
        <v>36</v>
      </c>
      <c r="P259" s="141">
        <f t="shared" si="1"/>
        <v>0</v>
      </c>
      <c r="Q259" s="141">
        <v>0.21099999999999999</v>
      </c>
      <c r="R259" s="141">
        <f t="shared" si="2"/>
        <v>118.371</v>
      </c>
      <c r="S259" s="141">
        <v>0</v>
      </c>
      <c r="T259" s="142">
        <f t="shared" si="3"/>
        <v>0</v>
      </c>
      <c r="AR259" s="143" t="s">
        <v>124</v>
      </c>
      <c r="AT259" s="143" t="s">
        <v>120</v>
      </c>
      <c r="AU259" s="143" t="s">
        <v>80</v>
      </c>
      <c r="AY259" s="16" t="s">
        <v>118</v>
      </c>
      <c r="BE259" s="144">
        <f t="shared" si="4"/>
        <v>0</v>
      </c>
      <c r="BF259" s="144">
        <f t="shared" si="5"/>
        <v>0</v>
      </c>
      <c r="BG259" s="144">
        <f t="shared" si="6"/>
        <v>0</v>
      </c>
      <c r="BH259" s="144">
        <f t="shared" si="7"/>
        <v>0</v>
      </c>
      <c r="BI259" s="144">
        <f t="shared" si="8"/>
        <v>0</v>
      </c>
      <c r="BJ259" s="16" t="s">
        <v>78</v>
      </c>
      <c r="BK259" s="144">
        <f t="shared" si="9"/>
        <v>0</v>
      </c>
      <c r="BL259" s="16" t="s">
        <v>124</v>
      </c>
      <c r="BM259" s="143" t="s">
        <v>341</v>
      </c>
    </row>
    <row r="260" spans="2:65" s="1" customFormat="1" ht="21.75" customHeight="1">
      <c r="B260" s="31"/>
      <c r="C260" s="132" t="s">
        <v>342</v>
      </c>
      <c r="D260" s="132" t="s">
        <v>120</v>
      </c>
      <c r="E260" s="133" t="s">
        <v>343</v>
      </c>
      <c r="F260" s="134" t="s">
        <v>344</v>
      </c>
      <c r="G260" s="135" t="s">
        <v>123</v>
      </c>
      <c r="H260" s="136">
        <v>561</v>
      </c>
      <c r="I260" s="137"/>
      <c r="J260" s="136">
        <f t="shared" si="0"/>
        <v>0</v>
      </c>
      <c r="K260" s="138"/>
      <c r="L260" s="31"/>
      <c r="M260" s="139" t="s">
        <v>1</v>
      </c>
      <c r="N260" s="140" t="s">
        <v>36</v>
      </c>
      <c r="P260" s="141">
        <f t="shared" si="1"/>
        <v>0</v>
      </c>
      <c r="Q260" s="141">
        <v>5.1000000000000004E-4</v>
      </c>
      <c r="R260" s="141">
        <f t="shared" si="2"/>
        <v>0.28611000000000003</v>
      </c>
      <c r="S260" s="141">
        <v>0</v>
      </c>
      <c r="T260" s="142">
        <f t="shared" si="3"/>
        <v>0</v>
      </c>
      <c r="AR260" s="143" t="s">
        <v>124</v>
      </c>
      <c r="AT260" s="143" t="s">
        <v>120</v>
      </c>
      <c r="AU260" s="143" t="s">
        <v>80</v>
      </c>
      <c r="AY260" s="16" t="s">
        <v>118</v>
      </c>
      <c r="BE260" s="144">
        <f t="shared" si="4"/>
        <v>0</v>
      </c>
      <c r="BF260" s="144">
        <f t="shared" si="5"/>
        <v>0</v>
      </c>
      <c r="BG260" s="144">
        <f t="shared" si="6"/>
        <v>0</v>
      </c>
      <c r="BH260" s="144">
        <f t="shared" si="7"/>
        <v>0</v>
      </c>
      <c r="BI260" s="144">
        <f t="shared" si="8"/>
        <v>0</v>
      </c>
      <c r="BJ260" s="16" t="s">
        <v>78</v>
      </c>
      <c r="BK260" s="144">
        <f t="shared" si="9"/>
        <v>0</v>
      </c>
      <c r="BL260" s="16" t="s">
        <v>124</v>
      </c>
      <c r="BM260" s="143" t="s">
        <v>345</v>
      </c>
    </row>
    <row r="261" spans="2:65" s="1" customFormat="1" ht="33" customHeight="1">
      <c r="B261" s="31"/>
      <c r="C261" s="132" t="s">
        <v>294</v>
      </c>
      <c r="D261" s="132" t="s">
        <v>120</v>
      </c>
      <c r="E261" s="133" t="s">
        <v>346</v>
      </c>
      <c r="F261" s="134" t="s">
        <v>347</v>
      </c>
      <c r="G261" s="135" t="s">
        <v>123</v>
      </c>
      <c r="H261" s="136">
        <v>561</v>
      </c>
      <c r="I261" s="137"/>
      <c r="J261" s="136">
        <f t="shared" si="0"/>
        <v>0</v>
      </c>
      <c r="K261" s="138"/>
      <c r="L261" s="31"/>
      <c r="M261" s="139" t="s">
        <v>1</v>
      </c>
      <c r="N261" s="140" t="s">
        <v>36</v>
      </c>
      <c r="P261" s="141">
        <f t="shared" si="1"/>
        <v>0</v>
      </c>
      <c r="Q261" s="141">
        <v>0.12966</v>
      </c>
      <c r="R261" s="141">
        <f t="shared" si="2"/>
        <v>72.739260000000002</v>
      </c>
      <c r="S261" s="141">
        <v>0</v>
      </c>
      <c r="T261" s="142">
        <f t="shared" si="3"/>
        <v>0</v>
      </c>
      <c r="AR261" s="143" t="s">
        <v>124</v>
      </c>
      <c r="AT261" s="143" t="s">
        <v>120</v>
      </c>
      <c r="AU261" s="143" t="s">
        <v>80</v>
      </c>
      <c r="AY261" s="16" t="s">
        <v>118</v>
      </c>
      <c r="BE261" s="144">
        <f t="shared" si="4"/>
        <v>0</v>
      </c>
      <c r="BF261" s="144">
        <f t="shared" si="5"/>
        <v>0</v>
      </c>
      <c r="BG261" s="144">
        <f t="shared" si="6"/>
        <v>0</v>
      </c>
      <c r="BH261" s="144">
        <f t="shared" si="7"/>
        <v>0</v>
      </c>
      <c r="BI261" s="144">
        <f t="shared" si="8"/>
        <v>0</v>
      </c>
      <c r="BJ261" s="16" t="s">
        <v>78</v>
      </c>
      <c r="BK261" s="144">
        <f t="shared" si="9"/>
        <v>0</v>
      </c>
      <c r="BL261" s="16" t="s">
        <v>124</v>
      </c>
      <c r="BM261" s="143" t="s">
        <v>348</v>
      </c>
    </row>
    <row r="262" spans="2:65" s="1" customFormat="1" ht="33" customHeight="1">
      <c r="B262" s="31"/>
      <c r="C262" s="132" t="s">
        <v>349</v>
      </c>
      <c r="D262" s="132" t="s">
        <v>120</v>
      </c>
      <c r="E262" s="133" t="s">
        <v>350</v>
      </c>
      <c r="F262" s="134" t="s">
        <v>351</v>
      </c>
      <c r="G262" s="135" t="s">
        <v>123</v>
      </c>
      <c r="H262" s="136">
        <v>255</v>
      </c>
      <c r="I262" s="137"/>
      <c r="J262" s="136">
        <f t="shared" si="0"/>
        <v>0</v>
      </c>
      <c r="K262" s="138"/>
      <c r="L262" s="31"/>
      <c r="M262" s="139" t="s">
        <v>1</v>
      </c>
      <c r="N262" s="140" t="s">
        <v>36</v>
      </c>
      <c r="P262" s="141">
        <f t="shared" si="1"/>
        <v>0</v>
      </c>
      <c r="Q262" s="141">
        <v>0</v>
      </c>
      <c r="R262" s="141">
        <f t="shared" si="2"/>
        <v>0</v>
      </c>
      <c r="S262" s="141">
        <v>0</v>
      </c>
      <c r="T262" s="142">
        <f t="shared" si="3"/>
        <v>0</v>
      </c>
      <c r="AR262" s="143" t="s">
        <v>124</v>
      </c>
      <c r="AT262" s="143" t="s">
        <v>120</v>
      </c>
      <c r="AU262" s="143" t="s">
        <v>80</v>
      </c>
      <c r="AY262" s="16" t="s">
        <v>118</v>
      </c>
      <c r="BE262" s="144">
        <f t="shared" si="4"/>
        <v>0</v>
      </c>
      <c r="BF262" s="144">
        <f t="shared" si="5"/>
        <v>0</v>
      </c>
      <c r="BG262" s="144">
        <f t="shared" si="6"/>
        <v>0</v>
      </c>
      <c r="BH262" s="144">
        <f t="shared" si="7"/>
        <v>0</v>
      </c>
      <c r="BI262" s="144">
        <f t="shared" si="8"/>
        <v>0</v>
      </c>
      <c r="BJ262" s="16" t="s">
        <v>78</v>
      </c>
      <c r="BK262" s="144">
        <f t="shared" si="9"/>
        <v>0</v>
      </c>
      <c r="BL262" s="16" t="s">
        <v>124</v>
      </c>
      <c r="BM262" s="143" t="s">
        <v>352</v>
      </c>
    </row>
    <row r="263" spans="2:65" s="1" customFormat="1" ht="24.2" customHeight="1">
      <c r="B263" s="31"/>
      <c r="C263" s="166" t="s">
        <v>353</v>
      </c>
      <c r="D263" s="166" t="s">
        <v>218</v>
      </c>
      <c r="E263" s="167" t="s">
        <v>354</v>
      </c>
      <c r="F263" s="168" t="s">
        <v>355</v>
      </c>
      <c r="G263" s="169" t="s">
        <v>123</v>
      </c>
      <c r="H263" s="170">
        <v>257.55</v>
      </c>
      <c r="I263" s="171"/>
      <c r="J263" s="170">
        <f t="shared" si="0"/>
        <v>0</v>
      </c>
      <c r="K263" s="172"/>
      <c r="L263" s="173"/>
      <c r="M263" s="174" t="s">
        <v>1</v>
      </c>
      <c r="N263" s="175" t="s">
        <v>36</v>
      </c>
      <c r="P263" s="141">
        <f t="shared" si="1"/>
        <v>0</v>
      </c>
      <c r="Q263" s="141">
        <v>0.128</v>
      </c>
      <c r="R263" s="141">
        <f t="shared" si="2"/>
        <v>32.9664</v>
      </c>
      <c r="S263" s="141">
        <v>0</v>
      </c>
      <c r="T263" s="142">
        <f t="shared" si="3"/>
        <v>0</v>
      </c>
      <c r="AR263" s="143" t="s">
        <v>138</v>
      </c>
      <c r="AT263" s="143" t="s">
        <v>218</v>
      </c>
      <c r="AU263" s="143" t="s">
        <v>80</v>
      </c>
      <c r="AY263" s="16" t="s">
        <v>118</v>
      </c>
      <c r="BE263" s="144">
        <f t="shared" si="4"/>
        <v>0</v>
      </c>
      <c r="BF263" s="144">
        <f t="shared" si="5"/>
        <v>0</v>
      </c>
      <c r="BG263" s="144">
        <f t="shared" si="6"/>
        <v>0</v>
      </c>
      <c r="BH263" s="144">
        <f t="shared" si="7"/>
        <v>0</v>
      </c>
      <c r="BI263" s="144">
        <f t="shared" si="8"/>
        <v>0</v>
      </c>
      <c r="BJ263" s="16" t="s">
        <v>78</v>
      </c>
      <c r="BK263" s="144">
        <f t="shared" si="9"/>
        <v>0</v>
      </c>
      <c r="BL263" s="16" t="s">
        <v>124</v>
      </c>
      <c r="BM263" s="143" t="s">
        <v>356</v>
      </c>
    </row>
    <row r="264" spans="2:65" s="11" customFormat="1" ht="22.9" customHeight="1">
      <c r="B264" s="120"/>
      <c r="D264" s="121" t="s">
        <v>70</v>
      </c>
      <c r="E264" s="130" t="s">
        <v>357</v>
      </c>
      <c r="F264" s="130" t="s">
        <v>358</v>
      </c>
      <c r="I264" s="123"/>
      <c r="J264" s="131">
        <f>BK264</f>
        <v>0</v>
      </c>
      <c r="L264" s="120"/>
      <c r="M264" s="125"/>
      <c r="P264" s="126">
        <f>SUM(P265:P288)</f>
        <v>0</v>
      </c>
      <c r="R264" s="126">
        <f>SUM(R265:R288)</f>
        <v>73.335440000000006</v>
      </c>
      <c r="T264" s="127">
        <f>SUM(T265:T288)</f>
        <v>52.25</v>
      </c>
      <c r="AR264" s="121" t="s">
        <v>78</v>
      </c>
      <c r="AT264" s="128" t="s">
        <v>70</v>
      </c>
      <c r="AU264" s="128" t="s">
        <v>78</v>
      </c>
      <c r="AY264" s="121" t="s">
        <v>118</v>
      </c>
      <c r="BK264" s="129">
        <f>SUM(BK265:BK288)</f>
        <v>0</v>
      </c>
    </row>
    <row r="265" spans="2:65" s="1" customFormat="1" ht="24.2" customHeight="1">
      <c r="B265" s="31"/>
      <c r="C265" s="132" t="s">
        <v>359</v>
      </c>
      <c r="D265" s="132" t="s">
        <v>120</v>
      </c>
      <c r="E265" s="133" t="s">
        <v>360</v>
      </c>
      <c r="F265" s="134" t="s">
        <v>361</v>
      </c>
      <c r="G265" s="135" t="s">
        <v>123</v>
      </c>
      <c r="H265" s="136">
        <v>209</v>
      </c>
      <c r="I265" s="137"/>
      <c r="J265" s="136">
        <f>ROUND(I265*H265,2)</f>
        <v>0</v>
      </c>
      <c r="K265" s="138"/>
      <c r="L265" s="31"/>
      <c r="M265" s="139" t="s">
        <v>1</v>
      </c>
      <c r="N265" s="140" t="s">
        <v>36</v>
      </c>
      <c r="P265" s="141">
        <f>O265*H265</f>
        <v>0</v>
      </c>
      <c r="Q265" s="141">
        <v>3.0000000000000001E-5</v>
      </c>
      <c r="R265" s="141">
        <f>Q265*H265</f>
        <v>6.2700000000000004E-3</v>
      </c>
      <c r="S265" s="141">
        <v>0.23</v>
      </c>
      <c r="T265" s="142">
        <f>S265*H265</f>
        <v>48.07</v>
      </c>
      <c r="AR265" s="143" t="s">
        <v>124</v>
      </c>
      <c r="AT265" s="143" t="s">
        <v>120</v>
      </c>
      <c r="AU265" s="143" t="s">
        <v>80</v>
      </c>
      <c r="AY265" s="16" t="s">
        <v>118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78</v>
      </c>
      <c r="BK265" s="144">
        <f>ROUND(I265*H265,2)</f>
        <v>0</v>
      </c>
      <c r="BL265" s="16" t="s">
        <v>124</v>
      </c>
      <c r="BM265" s="143" t="s">
        <v>362</v>
      </c>
    </row>
    <row r="266" spans="2:65" s="13" customFormat="1" ht="11.25">
      <c r="B266" s="152"/>
      <c r="D266" s="146" t="s">
        <v>125</v>
      </c>
      <c r="E266" s="153" t="s">
        <v>1</v>
      </c>
      <c r="F266" s="154" t="s">
        <v>363</v>
      </c>
      <c r="H266" s="155">
        <v>209</v>
      </c>
      <c r="I266" s="156"/>
      <c r="L266" s="152"/>
      <c r="M266" s="157"/>
      <c r="T266" s="158"/>
      <c r="AT266" s="153" t="s">
        <v>125</v>
      </c>
      <c r="AU266" s="153" t="s">
        <v>80</v>
      </c>
      <c r="AV266" s="13" t="s">
        <v>80</v>
      </c>
      <c r="AW266" s="13" t="s">
        <v>29</v>
      </c>
      <c r="AX266" s="13" t="s">
        <v>71</v>
      </c>
      <c r="AY266" s="153" t="s">
        <v>118</v>
      </c>
    </row>
    <row r="267" spans="2:65" s="14" customFormat="1" ht="11.25">
      <c r="B267" s="159"/>
      <c r="D267" s="146" t="s">
        <v>125</v>
      </c>
      <c r="E267" s="160" t="s">
        <v>1</v>
      </c>
      <c r="F267" s="161" t="s">
        <v>128</v>
      </c>
      <c r="H267" s="162">
        <v>209</v>
      </c>
      <c r="I267" s="163"/>
      <c r="L267" s="159"/>
      <c r="M267" s="164"/>
      <c r="T267" s="165"/>
      <c r="AT267" s="160" t="s">
        <v>125</v>
      </c>
      <c r="AU267" s="160" t="s">
        <v>80</v>
      </c>
      <c r="AV267" s="14" t="s">
        <v>124</v>
      </c>
      <c r="AW267" s="14" t="s">
        <v>29</v>
      </c>
      <c r="AX267" s="14" t="s">
        <v>78</v>
      </c>
      <c r="AY267" s="160" t="s">
        <v>118</v>
      </c>
    </row>
    <row r="268" spans="2:65" s="1" customFormat="1" ht="24.2" customHeight="1">
      <c r="B268" s="31"/>
      <c r="C268" s="132" t="s">
        <v>303</v>
      </c>
      <c r="D268" s="132" t="s">
        <v>120</v>
      </c>
      <c r="E268" s="133" t="s">
        <v>364</v>
      </c>
      <c r="F268" s="134" t="s">
        <v>365</v>
      </c>
      <c r="G268" s="135" t="s">
        <v>123</v>
      </c>
      <c r="H268" s="136">
        <v>209</v>
      </c>
      <c r="I268" s="137"/>
      <c r="J268" s="136">
        <f>ROUND(I268*H268,2)</f>
        <v>0</v>
      </c>
      <c r="K268" s="138"/>
      <c r="L268" s="31"/>
      <c r="M268" s="139" t="s">
        <v>1</v>
      </c>
      <c r="N268" s="140" t="s">
        <v>36</v>
      </c>
      <c r="P268" s="141">
        <f>O268*H268</f>
        <v>0</v>
      </c>
      <c r="Q268" s="141">
        <v>0</v>
      </c>
      <c r="R268" s="141">
        <f>Q268*H268</f>
        <v>0</v>
      </c>
      <c r="S268" s="141">
        <v>0.02</v>
      </c>
      <c r="T268" s="142">
        <f>S268*H268</f>
        <v>4.18</v>
      </c>
      <c r="AR268" s="143" t="s">
        <v>124</v>
      </c>
      <c r="AT268" s="143" t="s">
        <v>120</v>
      </c>
      <c r="AU268" s="143" t="s">
        <v>80</v>
      </c>
      <c r="AY268" s="16" t="s">
        <v>118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78</v>
      </c>
      <c r="BK268" s="144">
        <f>ROUND(I268*H268,2)</f>
        <v>0</v>
      </c>
      <c r="BL268" s="16" t="s">
        <v>124</v>
      </c>
      <c r="BM268" s="143" t="s">
        <v>366</v>
      </c>
    </row>
    <row r="269" spans="2:65" s="13" customFormat="1" ht="11.25">
      <c r="B269" s="152"/>
      <c r="D269" s="146" t="s">
        <v>125</v>
      </c>
      <c r="E269" s="153" t="s">
        <v>1</v>
      </c>
      <c r="F269" s="154" t="s">
        <v>363</v>
      </c>
      <c r="H269" s="155">
        <v>209</v>
      </c>
      <c r="I269" s="156"/>
      <c r="L269" s="152"/>
      <c r="M269" s="157"/>
      <c r="T269" s="158"/>
      <c r="AT269" s="153" t="s">
        <v>125</v>
      </c>
      <c r="AU269" s="153" t="s">
        <v>80</v>
      </c>
      <c r="AV269" s="13" t="s">
        <v>80</v>
      </c>
      <c r="AW269" s="13" t="s">
        <v>29</v>
      </c>
      <c r="AX269" s="13" t="s">
        <v>71</v>
      </c>
      <c r="AY269" s="153" t="s">
        <v>118</v>
      </c>
    </row>
    <row r="270" spans="2:65" s="14" customFormat="1" ht="11.25">
      <c r="B270" s="159"/>
      <c r="D270" s="146" t="s">
        <v>125</v>
      </c>
      <c r="E270" s="160" t="s">
        <v>1</v>
      </c>
      <c r="F270" s="161" t="s">
        <v>128</v>
      </c>
      <c r="H270" s="162">
        <v>209</v>
      </c>
      <c r="I270" s="163"/>
      <c r="L270" s="159"/>
      <c r="M270" s="164"/>
      <c r="T270" s="165"/>
      <c r="AT270" s="160" t="s">
        <v>125</v>
      </c>
      <c r="AU270" s="160" t="s">
        <v>80</v>
      </c>
      <c r="AV270" s="14" t="s">
        <v>124</v>
      </c>
      <c r="AW270" s="14" t="s">
        <v>29</v>
      </c>
      <c r="AX270" s="14" t="s">
        <v>78</v>
      </c>
      <c r="AY270" s="160" t="s">
        <v>118</v>
      </c>
    </row>
    <row r="271" spans="2:65" s="1" customFormat="1" ht="33" customHeight="1">
      <c r="B271" s="31"/>
      <c r="C271" s="132" t="s">
        <v>367</v>
      </c>
      <c r="D271" s="132" t="s">
        <v>120</v>
      </c>
      <c r="E271" s="133" t="s">
        <v>339</v>
      </c>
      <c r="F271" s="134" t="s">
        <v>340</v>
      </c>
      <c r="G271" s="135" t="s">
        <v>123</v>
      </c>
      <c r="H271" s="136">
        <v>209</v>
      </c>
      <c r="I271" s="137"/>
      <c r="J271" s="136">
        <f>ROUND(I271*H271,2)</f>
        <v>0</v>
      </c>
      <c r="K271" s="138"/>
      <c r="L271" s="31"/>
      <c r="M271" s="139" t="s">
        <v>1</v>
      </c>
      <c r="N271" s="140" t="s">
        <v>36</v>
      </c>
      <c r="P271" s="141">
        <f>O271*H271</f>
        <v>0</v>
      </c>
      <c r="Q271" s="141">
        <v>0.21099999999999999</v>
      </c>
      <c r="R271" s="141">
        <f>Q271*H271</f>
        <v>44.098999999999997</v>
      </c>
      <c r="S271" s="141">
        <v>0</v>
      </c>
      <c r="T271" s="142">
        <f>S271*H271</f>
        <v>0</v>
      </c>
      <c r="AR271" s="143" t="s">
        <v>124</v>
      </c>
      <c r="AT271" s="143" t="s">
        <v>120</v>
      </c>
      <c r="AU271" s="143" t="s">
        <v>80</v>
      </c>
      <c r="AY271" s="16" t="s">
        <v>118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78</v>
      </c>
      <c r="BK271" s="144">
        <f>ROUND(I271*H271,2)</f>
        <v>0</v>
      </c>
      <c r="BL271" s="16" t="s">
        <v>124</v>
      </c>
      <c r="BM271" s="143" t="s">
        <v>368</v>
      </c>
    </row>
    <row r="272" spans="2:65" s="1" customFormat="1" ht="21.75" customHeight="1">
      <c r="B272" s="31"/>
      <c r="C272" s="132" t="s">
        <v>305</v>
      </c>
      <c r="D272" s="132" t="s">
        <v>120</v>
      </c>
      <c r="E272" s="133" t="s">
        <v>343</v>
      </c>
      <c r="F272" s="134" t="s">
        <v>344</v>
      </c>
      <c r="G272" s="135" t="s">
        <v>123</v>
      </c>
      <c r="H272" s="136">
        <v>209</v>
      </c>
      <c r="I272" s="137"/>
      <c r="J272" s="136">
        <f>ROUND(I272*H272,2)</f>
        <v>0</v>
      </c>
      <c r="K272" s="138"/>
      <c r="L272" s="31"/>
      <c r="M272" s="139" t="s">
        <v>1</v>
      </c>
      <c r="N272" s="140" t="s">
        <v>36</v>
      </c>
      <c r="P272" s="141">
        <f>O272*H272</f>
        <v>0</v>
      </c>
      <c r="Q272" s="141">
        <v>5.1000000000000004E-4</v>
      </c>
      <c r="R272" s="141">
        <f>Q272*H272</f>
        <v>0.10659</v>
      </c>
      <c r="S272" s="141">
        <v>0</v>
      </c>
      <c r="T272" s="142">
        <f>S272*H272</f>
        <v>0</v>
      </c>
      <c r="AR272" s="143" t="s">
        <v>124</v>
      </c>
      <c r="AT272" s="143" t="s">
        <v>120</v>
      </c>
      <c r="AU272" s="143" t="s">
        <v>80</v>
      </c>
      <c r="AY272" s="16" t="s">
        <v>118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78</v>
      </c>
      <c r="BK272" s="144">
        <f>ROUND(I272*H272,2)</f>
        <v>0</v>
      </c>
      <c r="BL272" s="16" t="s">
        <v>124</v>
      </c>
      <c r="BM272" s="143" t="s">
        <v>369</v>
      </c>
    </row>
    <row r="273" spans="2:65" s="1" customFormat="1" ht="33" customHeight="1">
      <c r="B273" s="31"/>
      <c r="C273" s="132" t="s">
        <v>370</v>
      </c>
      <c r="D273" s="132" t="s">
        <v>120</v>
      </c>
      <c r="E273" s="133" t="s">
        <v>346</v>
      </c>
      <c r="F273" s="134" t="s">
        <v>347</v>
      </c>
      <c r="G273" s="135" t="s">
        <v>123</v>
      </c>
      <c r="H273" s="136">
        <v>209</v>
      </c>
      <c r="I273" s="137"/>
      <c r="J273" s="136">
        <f>ROUND(I273*H273,2)</f>
        <v>0</v>
      </c>
      <c r="K273" s="138"/>
      <c r="L273" s="31"/>
      <c r="M273" s="139" t="s">
        <v>1</v>
      </c>
      <c r="N273" s="140" t="s">
        <v>36</v>
      </c>
      <c r="P273" s="141">
        <f>O273*H273</f>
        <v>0</v>
      </c>
      <c r="Q273" s="141">
        <v>0.12966</v>
      </c>
      <c r="R273" s="141">
        <f>Q273*H273</f>
        <v>27.098939999999999</v>
      </c>
      <c r="S273" s="141">
        <v>0</v>
      </c>
      <c r="T273" s="142">
        <f>S273*H273</f>
        <v>0</v>
      </c>
      <c r="AR273" s="143" t="s">
        <v>124</v>
      </c>
      <c r="AT273" s="143" t="s">
        <v>120</v>
      </c>
      <c r="AU273" s="143" t="s">
        <v>80</v>
      </c>
      <c r="AY273" s="16" t="s">
        <v>118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78</v>
      </c>
      <c r="BK273" s="144">
        <f>ROUND(I273*H273,2)</f>
        <v>0</v>
      </c>
      <c r="BL273" s="16" t="s">
        <v>124</v>
      </c>
      <c r="BM273" s="143" t="s">
        <v>371</v>
      </c>
    </row>
    <row r="274" spans="2:65" s="1" customFormat="1" ht="24.2" customHeight="1">
      <c r="B274" s="31"/>
      <c r="C274" s="132" t="s">
        <v>309</v>
      </c>
      <c r="D274" s="132" t="s">
        <v>120</v>
      </c>
      <c r="E274" s="133" t="s">
        <v>372</v>
      </c>
      <c r="F274" s="134" t="s">
        <v>373</v>
      </c>
      <c r="G274" s="135" t="s">
        <v>157</v>
      </c>
      <c r="H274" s="136">
        <v>76</v>
      </c>
      <c r="I274" s="137"/>
      <c r="J274" s="136">
        <f>ROUND(I274*H274,2)</f>
        <v>0</v>
      </c>
      <c r="K274" s="138"/>
      <c r="L274" s="31"/>
      <c r="M274" s="139" t="s">
        <v>1</v>
      </c>
      <c r="N274" s="140" t="s">
        <v>36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124</v>
      </c>
      <c r="AT274" s="143" t="s">
        <v>120</v>
      </c>
      <c r="AU274" s="143" t="s">
        <v>80</v>
      </c>
      <c r="AY274" s="16" t="s">
        <v>118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78</v>
      </c>
      <c r="BK274" s="144">
        <f>ROUND(I274*H274,2)</f>
        <v>0</v>
      </c>
      <c r="BL274" s="16" t="s">
        <v>124</v>
      </c>
      <c r="BM274" s="143" t="s">
        <v>374</v>
      </c>
    </row>
    <row r="275" spans="2:65" s="13" customFormat="1" ht="11.25">
      <c r="B275" s="152"/>
      <c r="D275" s="146" t="s">
        <v>125</v>
      </c>
      <c r="E275" s="153" t="s">
        <v>1</v>
      </c>
      <c r="F275" s="154" t="s">
        <v>375</v>
      </c>
      <c r="H275" s="155">
        <v>76</v>
      </c>
      <c r="I275" s="156"/>
      <c r="L275" s="152"/>
      <c r="M275" s="157"/>
      <c r="T275" s="158"/>
      <c r="AT275" s="153" t="s">
        <v>125</v>
      </c>
      <c r="AU275" s="153" t="s">
        <v>80</v>
      </c>
      <c r="AV275" s="13" t="s">
        <v>80</v>
      </c>
      <c r="AW275" s="13" t="s">
        <v>29</v>
      </c>
      <c r="AX275" s="13" t="s">
        <v>71</v>
      </c>
      <c r="AY275" s="153" t="s">
        <v>118</v>
      </c>
    </row>
    <row r="276" spans="2:65" s="14" customFormat="1" ht="11.25">
      <c r="B276" s="159"/>
      <c r="D276" s="146" t="s">
        <v>125</v>
      </c>
      <c r="E276" s="160" t="s">
        <v>1</v>
      </c>
      <c r="F276" s="161" t="s">
        <v>128</v>
      </c>
      <c r="H276" s="162">
        <v>76</v>
      </c>
      <c r="I276" s="163"/>
      <c r="L276" s="159"/>
      <c r="M276" s="164"/>
      <c r="T276" s="165"/>
      <c r="AT276" s="160" t="s">
        <v>125</v>
      </c>
      <c r="AU276" s="160" t="s">
        <v>80</v>
      </c>
      <c r="AV276" s="14" t="s">
        <v>124</v>
      </c>
      <c r="AW276" s="14" t="s">
        <v>29</v>
      </c>
      <c r="AX276" s="14" t="s">
        <v>78</v>
      </c>
      <c r="AY276" s="160" t="s">
        <v>118</v>
      </c>
    </row>
    <row r="277" spans="2:65" s="1" customFormat="1" ht="16.5" customHeight="1">
      <c r="B277" s="31"/>
      <c r="C277" s="166" t="s">
        <v>376</v>
      </c>
      <c r="D277" s="166" t="s">
        <v>218</v>
      </c>
      <c r="E277" s="167" t="s">
        <v>377</v>
      </c>
      <c r="F277" s="168" t="s">
        <v>378</v>
      </c>
      <c r="G277" s="169" t="s">
        <v>123</v>
      </c>
      <c r="H277" s="170">
        <v>9.1199999999999992</v>
      </c>
      <c r="I277" s="171"/>
      <c r="J277" s="170">
        <f>ROUND(I277*H277,2)</f>
        <v>0</v>
      </c>
      <c r="K277" s="172"/>
      <c r="L277" s="173"/>
      <c r="M277" s="174" t="s">
        <v>1</v>
      </c>
      <c r="N277" s="175" t="s">
        <v>36</v>
      </c>
      <c r="P277" s="141">
        <f>O277*H277</f>
        <v>0</v>
      </c>
      <c r="Q277" s="141">
        <v>0.222</v>
      </c>
      <c r="R277" s="141">
        <f>Q277*H277</f>
        <v>2.0246399999999998</v>
      </c>
      <c r="S277" s="141">
        <v>0</v>
      </c>
      <c r="T277" s="142">
        <f>S277*H277</f>
        <v>0</v>
      </c>
      <c r="AR277" s="143" t="s">
        <v>138</v>
      </c>
      <c r="AT277" s="143" t="s">
        <v>218</v>
      </c>
      <c r="AU277" s="143" t="s">
        <v>80</v>
      </c>
      <c r="AY277" s="16" t="s">
        <v>118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78</v>
      </c>
      <c r="BK277" s="144">
        <f>ROUND(I277*H277,2)</f>
        <v>0</v>
      </c>
      <c r="BL277" s="16" t="s">
        <v>124</v>
      </c>
      <c r="BM277" s="143" t="s">
        <v>379</v>
      </c>
    </row>
    <row r="278" spans="2:65" s="13" customFormat="1" ht="11.25">
      <c r="B278" s="152"/>
      <c r="D278" s="146" t="s">
        <v>125</v>
      </c>
      <c r="E278" s="153" t="s">
        <v>1</v>
      </c>
      <c r="F278" s="154" t="s">
        <v>380</v>
      </c>
      <c r="H278" s="155">
        <v>9.120000000000001</v>
      </c>
      <c r="I278" s="156"/>
      <c r="L278" s="152"/>
      <c r="M278" s="157"/>
      <c r="T278" s="158"/>
      <c r="AT278" s="153" t="s">
        <v>125</v>
      </c>
      <c r="AU278" s="153" t="s">
        <v>80</v>
      </c>
      <c r="AV278" s="13" t="s">
        <v>80</v>
      </c>
      <c r="AW278" s="13" t="s">
        <v>29</v>
      </c>
      <c r="AX278" s="13" t="s">
        <v>71</v>
      </c>
      <c r="AY278" s="153" t="s">
        <v>118</v>
      </c>
    </row>
    <row r="279" spans="2:65" s="14" customFormat="1" ht="11.25">
      <c r="B279" s="159"/>
      <c r="D279" s="146" t="s">
        <v>125</v>
      </c>
      <c r="E279" s="160" t="s">
        <v>1</v>
      </c>
      <c r="F279" s="161" t="s">
        <v>128</v>
      </c>
      <c r="H279" s="162">
        <v>9.120000000000001</v>
      </c>
      <c r="I279" s="163"/>
      <c r="L279" s="159"/>
      <c r="M279" s="164"/>
      <c r="T279" s="165"/>
      <c r="AT279" s="160" t="s">
        <v>125</v>
      </c>
      <c r="AU279" s="160" t="s">
        <v>80</v>
      </c>
      <c r="AV279" s="14" t="s">
        <v>124</v>
      </c>
      <c r="AW279" s="14" t="s">
        <v>29</v>
      </c>
      <c r="AX279" s="14" t="s">
        <v>78</v>
      </c>
      <c r="AY279" s="160" t="s">
        <v>118</v>
      </c>
    </row>
    <row r="280" spans="2:65" s="1" customFormat="1" ht="21.75" customHeight="1">
      <c r="B280" s="31"/>
      <c r="C280" s="132" t="s">
        <v>310</v>
      </c>
      <c r="D280" s="132" t="s">
        <v>120</v>
      </c>
      <c r="E280" s="133" t="s">
        <v>381</v>
      </c>
      <c r="F280" s="134" t="s">
        <v>382</v>
      </c>
      <c r="G280" s="135" t="s">
        <v>221</v>
      </c>
      <c r="H280" s="136">
        <v>52.25</v>
      </c>
      <c r="I280" s="137"/>
      <c r="J280" s="136">
        <f>ROUND(I280*H280,2)</f>
        <v>0</v>
      </c>
      <c r="K280" s="138"/>
      <c r="L280" s="31"/>
      <c r="M280" s="139" t="s">
        <v>1</v>
      </c>
      <c r="N280" s="140" t="s">
        <v>36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124</v>
      </c>
      <c r="AT280" s="143" t="s">
        <v>120</v>
      </c>
      <c r="AU280" s="143" t="s">
        <v>80</v>
      </c>
      <c r="AY280" s="16" t="s">
        <v>118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78</v>
      </c>
      <c r="BK280" s="144">
        <f>ROUND(I280*H280,2)</f>
        <v>0</v>
      </c>
      <c r="BL280" s="16" t="s">
        <v>124</v>
      </c>
      <c r="BM280" s="143" t="s">
        <v>383</v>
      </c>
    </row>
    <row r="281" spans="2:65" s="1" customFormat="1" ht="24.2" customHeight="1">
      <c r="B281" s="31"/>
      <c r="C281" s="132" t="s">
        <v>384</v>
      </c>
      <c r="D281" s="132" t="s">
        <v>120</v>
      </c>
      <c r="E281" s="133" t="s">
        <v>385</v>
      </c>
      <c r="F281" s="134" t="s">
        <v>386</v>
      </c>
      <c r="G281" s="135" t="s">
        <v>221</v>
      </c>
      <c r="H281" s="136">
        <v>1254</v>
      </c>
      <c r="I281" s="137"/>
      <c r="J281" s="136">
        <f>ROUND(I281*H281,2)</f>
        <v>0</v>
      </c>
      <c r="K281" s="138"/>
      <c r="L281" s="31"/>
      <c r="M281" s="139" t="s">
        <v>1</v>
      </c>
      <c r="N281" s="140" t="s">
        <v>36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124</v>
      </c>
      <c r="AT281" s="143" t="s">
        <v>120</v>
      </c>
      <c r="AU281" s="143" t="s">
        <v>80</v>
      </c>
      <c r="AY281" s="16" t="s">
        <v>118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78</v>
      </c>
      <c r="BK281" s="144">
        <f>ROUND(I281*H281,2)</f>
        <v>0</v>
      </c>
      <c r="BL281" s="16" t="s">
        <v>124</v>
      </c>
      <c r="BM281" s="143" t="s">
        <v>387</v>
      </c>
    </row>
    <row r="282" spans="2:65" s="12" customFormat="1" ht="11.25">
      <c r="B282" s="145"/>
      <c r="D282" s="146" t="s">
        <v>125</v>
      </c>
      <c r="E282" s="147" t="s">
        <v>1</v>
      </c>
      <c r="F282" s="148" t="s">
        <v>388</v>
      </c>
      <c r="H282" s="147" t="s">
        <v>1</v>
      </c>
      <c r="I282" s="149"/>
      <c r="L282" s="145"/>
      <c r="M282" s="150"/>
      <c r="T282" s="151"/>
      <c r="AT282" s="147" t="s">
        <v>125</v>
      </c>
      <c r="AU282" s="147" t="s">
        <v>80</v>
      </c>
      <c r="AV282" s="12" t="s">
        <v>78</v>
      </c>
      <c r="AW282" s="12" t="s">
        <v>29</v>
      </c>
      <c r="AX282" s="12" t="s">
        <v>71</v>
      </c>
      <c r="AY282" s="147" t="s">
        <v>118</v>
      </c>
    </row>
    <row r="283" spans="2:65" s="13" customFormat="1" ht="11.25">
      <c r="B283" s="152"/>
      <c r="D283" s="146" t="s">
        <v>125</v>
      </c>
      <c r="E283" s="153" t="s">
        <v>1</v>
      </c>
      <c r="F283" s="154" t="s">
        <v>389</v>
      </c>
      <c r="H283" s="155">
        <v>1254</v>
      </c>
      <c r="I283" s="156"/>
      <c r="L283" s="152"/>
      <c r="M283" s="157"/>
      <c r="T283" s="158"/>
      <c r="AT283" s="153" t="s">
        <v>125</v>
      </c>
      <c r="AU283" s="153" t="s">
        <v>80</v>
      </c>
      <c r="AV283" s="13" t="s">
        <v>80</v>
      </c>
      <c r="AW283" s="13" t="s">
        <v>29</v>
      </c>
      <c r="AX283" s="13" t="s">
        <v>71</v>
      </c>
      <c r="AY283" s="153" t="s">
        <v>118</v>
      </c>
    </row>
    <row r="284" spans="2:65" s="14" customFormat="1" ht="11.25">
      <c r="B284" s="159"/>
      <c r="D284" s="146" t="s">
        <v>125</v>
      </c>
      <c r="E284" s="160" t="s">
        <v>1</v>
      </c>
      <c r="F284" s="161" t="s">
        <v>128</v>
      </c>
      <c r="H284" s="162">
        <v>1254</v>
      </c>
      <c r="I284" s="163"/>
      <c r="L284" s="159"/>
      <c r="M284" s="164"/>
      <c r="T284" s="165"/>
      <c r="AT284" s="160" t="s">
        <v>125</v>
      </c>
      <c r="AU284" s="160" t="s">
        <v>80</v>
      </c>
      <c r="AV284" s="14" t="s">
        <v>124</v>
      </c>
      <c r="AW284" s="14" t="s">
        <v>29</v>
      </c>
      <c r="AX284" s="14" t="s">
        <v>78</v>
      </c>
      <c r="AY284" s="160" t="s">
        <v>118</v>
      </c>
    </row>
    <row r="285" spans="2:65" s="1" customFormat="1" ht="44.25" customHeight="1">
      <c r="B285" s="31"/>
      <c r="C285" s="132" t="s">
        <v>314</v>
      </c>
      <c r="D285" s="132" t="s">
        <v>120</v>
      </c>
      <c r="E285" s="133" t="s">
        <v>390</v>
      </c>
      <c r="F285" s="134" t="s">
        <v>391</v>
      </c>
      <c r="G285" s="135" t="s">
        <v>221</v>
      </c>
      <c r="H285" s="136">
        <v>130.63</v>
      </c>
      <c r="I285" s="137"/>
      <c r="J285" s="136">
        <f>ROUND(I285*H285,2)</f>
        <v>0</v>
      </c>
      <c r="K285" s="138"/>
      <c r="L285" s="31"/>
      <c r="M285" s="139" t="s">
        <v>1</v>
      </c>
      <c r="N285" s="140" t="s">
        <v>36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124</v>
      </c>
      <c r="AT285" s="143" t="s">
        <v>120</v>
      </c>
      <c r="AU285" s="143" t="s">
        <v>80</v>
      </c>
      <c r="AY285" s="16" t="s">
        <v>118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78</v>
      </c>
      <c r="BK285" s="144">
        <f>ROUND(I285*H285,2)</f>
        <v>0</v>
      </c>
      <c r="BL285" s="16" t="s">
        <v>124</v>
      </c>
      <c r="BM285" s="143" t="s">
        <v>392</v>
      </c>
    </row>
    <row r="286" spans="2:65" s="12" customFormat="1" ht="11.25">
      <c r="B286" s="145"/>
      <c r="D286" s="146" t="s">
        <v>125</v>
      </c>
      <c r="E286" s="147" t="s">
        <v>1</v>
      </c>
      <c r="F286" s="148" t="s">
        <v>393</v>
      </c>
      <c r="H286" s="147" t="s">
        <v>1</v>
      </c>
      <c r="I286" s="149"/>
      <c r="L286" s="145"/>
      <c r="M286" s="150"/>
      <c r="T286" s="151"/>
      <c r="AT286" s="147" t="s">
        <v>125</v>
      </c>
      <c r="AU286" s="147" t="s">
        <v>80</v>
      </c>
      <c r="AV286" s="12" t="s">
        <v>78</v>
      </c>
      <c r="AW286" s="12" t="s">
        <v>29</v>
      </c>
      <c r="AX286" s="12" t="s">
        <v>71</v>
      </c>
      <c r="AY286" s="147" t="s">
        <v>118</v>
      </c>
    </row>
    <row r="287" spans="2:65" s="13" customFormat="1" ht="11.25">
      <c r="B287" s="152"/>
      <c r="D287" s="146" t="s">
        <v>125</v>
      </c>
      <c r="E287" s="153" t="s">
        <v>1</v>
      </c>
      <c r="F287" s="154" t="s">
        <v>394</v>
      </c>
      <c r="H287" s="155">
        <v>130.625</v>
      </c>
      <c r="I287" s="156"/>
      <c r="L287" s="152"/>
      <c r="M287" s="157"/>
      <c r="T287" s="158"/>
      <c r="AT287" s="153" t="s">
        <v>125</v>
      </c>
      <c r="AU287" s="153" t="s">
        <v>80</v>
      </c>
      <c r="AV287" s="13" t="s">
        <v>80</v>
      </c>
      <c r="AW287" s="13" t="s">
        <v>29</v>
      </c>
      <c r="AX287" s="13" t="s">
        <v>71</v>
      </c>
      <c r="AY287" s="153" t="s">
        <v>118</v>
      </c>
    </row>
    <row r="288" spans="2:65" s="14" customFormat="1" ht="11.25">
      <c r="B288" s="159"/>
      <c r="D288" s="146" t="s">
        <v>125</v>
      </c>
      <c r="E288" s="160" t="s">
        <v>1</v>
      </c>
      <c r="F288" s="161" t="s">
        <v>128</v>
      </c>
      <c r="H288" s="162">
        <v>130.625</v>
      </c>
      <c r="I288" s="163"/>
      <c r="L288" s="159"/>
      <c r="M288" s="164"/>
      <c r="T288" s="165"/>
      <c r="AT288" s="160" t="s">
        <v>125</v>
      </c>
      <c r="AU288" s="160" t="s">
        <v>80</v>
      </c>
      <c r="AV288" s="14" t="s">
        <v>124</v>
      </c>
      <c r="AW288" s="14" t="s">
        <v>29</v>
      </c>
      <c r="AX288" s="14" t="s">
        <v>78</v>
      </c>
      <c r="AY288" s="160" t="s">
        <v>118</v>
      </c>
    </row>
    <row r="289" spans="2:65" s="11" customFormat="1" ht="22.9" customHeight="1">
      <c r="B289" s="120"/>
      <c r="D289" s="121" t="s">
        <v>70</v>
      </c>
      <c r="E289" s="130" t="s">
        <v>138</v>
      </c>
      <c r="F289" s="130" t="s">
        <v>395</v>
      </c>
      <c r="I289" s="123"/>
      <c r="J289" s="131">
        <f>BK289</f>
        <v>0</v>
      </c>
      <c r="L289" s="120"/>
      <c r="M289" s="125"/>
      <c r="P289" s="126">
        <f>SUM(P290:P322)</f>
        <v>0</v>
      </c>
      <c r="R289" s="126">
        <f>SUM(R290:R322)</f>
        <v>13.944389999999997</v>
      </c>
      <c r="T289" s="127">
        <f>SUM(T290:T322)</f>
        <v>0</v>
      </c>
      <c r="AR289" s="121" t="s">
        <v>78</v>
      </c>
      <c r="AT289" s="128" t="s">
        <v>70</v>
      </c>
      <c r="AU289" s="128" t="s">
        <v>78</v>
      </c>
      <c r="AY289" s="121" t="s">
        <v>118</v>
      </c>
      <c r="BK289" s="129">
        <f>SUM(BK290:BK322)</f>
        <v>0</v>
      </c>
    </row>
    <row r="290" spans="2:65" s="1" customFormat="1" ht="24.2" customHeight="1">
      <c r="B290" s="31"/>
      <c r="C290" s="132" t="s">
        <v>396</v>
      </c>
      <c r="D290" s="132" t="s">
        <v>120</v>
      </c>
      <c r="E290" s="133" t="s">
        <v>397</v>
      </c>
      <c r="F290" s="134" t="s">
        <v>398</v>
      </c>
      <c r="G290" s="135" t="s">
        <v>157</v>
      </c>
      <c r="H290" s="136">
        <v>12</v>
      </c>
      <c r="I290" s="137"/>
      <c r="J290" s="136">
        <f>ROUND(I290*H290,2)</f>
        <v>0</v>
      </c>
      <c r="K290" s="138"/>
      <c r="L290" s="31"/>
      <c r="M290" s="139" t="s">
        <v>1</v>
      </c>
      <c r="N290" s="140" t="s">
        <v>36</v>
      </c>
      <c r="P290" s="141">
        <f>O290*H290</f>
        <v>0</v>
      </c>
      <c r="Q290" s="141">
        <v>1.0000000000000001E-5</v>
      </c>
      <c r="R290" s="141">
        <f>Q290*H290</f>
        <v>1.2000000000000002E-4</v>
      </c>
      <c r="S290" s="141">
        <v>0</v>
      </c>
      <c r="T290" s="142">
        <f>S290*H290</f>
        <v>0</v>
      </c>
      <c r="AR290" s="143" t="s">
        <v>124</v>
      </c>
      <c r="AT290" s="143" t="s">
        <v>120</v>
      </c>
      <c r="AU290" s="143" t="s">
        <v>80</v>
      </c>
      <c r="AY290" s="16" t="s">
        <v>118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78</v>
      </c>
      <c r="BK290" s="144">
        <f>ROUND(I290*H290,2)</f>
        <v>0</v>
      </c>
      <c r="BL290" s="16" t="s">
        <v>124</v>
      </c>
      <c r="BM290" s="143" t="s">
        <v>399</v>
      </c>
    </row>
    <row r="291" spans="2:65" s="1" customFormat="1" ht="24.2" customHeight="1">
      <c r="B291" s="31"/>
      <c r="C291" s="166" t="s">
        <v>319</v>
      </c>
      <c r="D291" s="166" t="s">
        <v>218</v>
      </c>
      <c r="E291" s="167" t="s">
        <v>400</v>
      </c>
      <c r="F291" s="168" t="s">
        <v>401</v>
      </c>
      <c r="G291" s="169" t="s">
        <v>157</v>
      </c>
      <c r="H291" s="170">
        <v>12</v>
      </c>
      <c r="I291" s="171"/>
      <c r="J291" s="170">
        <f>ROUND(I291*H291,2)</f>
        <v>0</v>
      </c>
      <c r="K291" s="172"/>
      <c r="L291" s="173"/>
      <c r="M291" s="174" t="s">
        <v>1</v>
      </c>
      <c r="N291" s="175" t="s">
        <v>36</v>
      </c>
      <c r="P291" s="141">
        <f>O291*H291</f>
        <v>0</v>
      </c>
      <c r="Q291" s="141">
        <v>2.6700000000000001E-3</v>
      </c>
      <c r="R291" s="141">
        <f>Q291*H291</f>
        <v>3.2039999999999999E-2</v>
      </c>
      <c r="S291" s="141">
        <v>0</v>
      </c>
      <c r="T291" s="142">
        <f>S291*H291</f>
        <v>0</v>
      </c>
      <c r="AR291" s="143" t="s">
        <v>138</v>
      </c>
      <c r="AT291" s="143" t="s">
        <v>218</v>
      </c>
      <c r="AU291" s="143" t="s">
        <v>80</v>
      </c>
      <c r="AY291" s="16" t="s">
        <v>118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78</v>
      </c>
      <c r="BK291" s="144">
        <f>ROUND(I291*H291,2)</f>
        <v>0</v>
      </c>
      <c r="BL291" s="16" t="s">
        <v>124</v>
      </c>
      <c r="BM291" s="143" t="s">
        <v>402</v>
      </c>
    </row>
    <row r="292" spans="2:65" s="13" customFormat="1" ht="11.25">
      <c r="B292" s="152"/>
      <c r="D292" s="146" t="s">
        <v>125</v>
      </c>
      <c r="F292" s="154" t="s">
        <v>403</v>
      </c>
      <c r="H292" s="155">
        <v>12</v>
      </c>
      <c r="I292" s="156"/>
      <c r="L292" s="152"/>
      <c r="M292" s="157"/>
      <c r="T292" s="158"/>
      <c r="AT292" s="153" t="s">
        <v>125</v>
      </c>
      <c r="AU292" s="153" t="s">
        <v>80</v>
      </c>
      <c r="AV292" s="13" t="s">
        <v>80</v>
      </c>
      <c r="AW292" s="13" t="s">
        <v>4</v>
      </c>
      <c r="AX292" s="13" t="s">
        <v>78</v>
      </c>
      <c r="AY292" s="153" t="s">
        <v>118</v>
      </c>
    </row>
    <row r="293" spans="2:65" s="1" customFormat="1" ht="24.2" customHeight="1">
      <c r="B293" s="31"/>
      <c r="C293" s="132" t="s">
        <v>404</v>
      </c>
      <c r="D293" s="132" t="s">
        <v>120</v>
      </c>
      <c r="E293" s="133" t="s">
        <v>405</v>
      </c>
      <c r="F293" s="134" t="s">
        <v>406</v>
      </c>
      <c r="G293" s="135" t="s">
        <v>407</v>
      </c>
      <c r="H293" s="136">
        <v>3</v>
      </c>
      <c r="I293" s="137"/>
      <c r="J293" s="136">
        <f t="shared" ref="J293:J308" si="10">ROUND(I293*H293,2)</f>
        <v>0</v>
      </c>
      <c r="K293" s="138"/>
      <c r="L293" s="31"/>
      <c r="M293" s="139" t="s">
        <v>1</v>
      </c>
      <c r="N293" s="140" t="s">
        <v>36</v>
      </c>
      <c r="P293" s="141">
        <f t="shared" ref="P293:P308" si="11">O293*H293</f>
        <v>0</v>
      </c>
      <c r="Q293" s="141">
        <v>0.12422</v>
      </c>
      <c r="R293" s="141">
        <f t="shared" ref="R293:R308" si="12">Q293*H293</f>
        <v>0.37265999999999999</v>
      </c>
      <c r="S293" s="141">
        <v>0</v>
      </c>
      <c r="T293" s="142">
        <f t="shared" ref="T293:T308" si="13">S293*H293</f>
        <v>0</v>
      </c>
      <c r="AR293" s="143" t="s">
        <v>124</v>
      </c>
      <c r="AT293" s="143" t="s">
        <v>120</v>
      </c>
      <c r="AU293" s="143" t="s">
        <v>80</v>
      </c>
      <c r="AY293" s="16" t="s">
        <v>118</v>
      </c>
      <c r="BE293" s="144">
        <f t="shared" ref="BE293:BE308" si="14">IF(N293="základní",J293,0)</f>
        <v>0</v>
      </c>
      <c r="BF293" s="144">
        <f t="shared" ref="BF293:BF308" si="15">IF(N293="snížená",J293,0)</f>
        <v>0</v>
      </c>
      <c r="BG293" s="144">
        <f t="shared" ref="BG293:BG308" si="16">IF(N293="zákl. přenesená",J293,0)</f>
        <v>0</v>
      </c>
      <c r="BH293" s="144">
        <f t="shared" ref="BH293:BH308" si="17">IF(N293="sníž. přenesená",J293,0)</f>
        <v>0</v>
      </c>
      <c r="BI293" s="144">
        <f t="shared" ref="BI293:BI308" si="18">IF(N293="nulová",J293,0)</f>
        <v>0</v>
      </c>
      <c r="BJ293" s="16" t="s">
        <v>78</v>
      </c>
      <c r="BK293" s="144">
        <f t="shared" ref="BK293:BK308" si="19">ROUND(I293*H293,2)</f>
        <v>0</v>
      </c>
      <c r="BL293" s="16" t="s">
        <v>124</v>
      </c>
      <c r="BM293" s="143" t="s">
        <v>408</v>
      </c>
    </row>
    <row r="294" spans="2:65" s="1" customFormat="1" ht="21.75" customHeight="1">
      <c r="B294" s="31"/>
      <c r="C294" s="166" t="s">
        <v>409</v>
      </c>
      <c r="D294" s="166" t="s">
        <v>218</v>
      </c>
      <c r="E294" s="167" t="s">
        <v>410</v>
      </c>
      <c r="F294" s="168" t="s">
        <v>411</v>
      </c>
      <c r="G294" s="169" t="s">
        <v>407</v>
      </c>
      <c r="H294" s="170">
        <v>3</v>
      </c>
      <c r="I294" s="171"/>
      <c r="J294" s="170">
        <f t="shared" si="10"/>
        <v>0</v>
      </c>
      <c r="K294" s="172"/>
      <c r="L294" s="173"/>
      <c r="M294" s="174" t="s">
        <v>1</v>
      </c>
      <c r="N294" s="175" t="s">
        <v>36</v>
      </c>
      <c r="P294" s="141">
        <f t="shared" si="11"/>
        <v>0</v>
      </c>
      <c r="Q294" s="141">
        <v>6.7000000000000004E-2</v>
      </c>
      <c r="R294" s="141">
        <f t="shared" si="12"/>
        <v>0.20100000000000001</v>
      </c>
      <c r="S294" s="141">
        <v>0</v>
      </c>
      <c r="T294" s="142">
        <f t="shared" si="13"/>
        <v>0</v>
      </c>
      <c r="AR294" s="143" t="s">
        <v>138</v>
      </c>
      <c r="AT294" s="143" t="s">
        <v>218</v>
      </c>
      <c r="AU294" s="143" t="s">
        <v>80</v>
      </c>
      <c r="AY294" s="16" t="s">
        <v>118</v>
      </c>
      <c r="BE294" s="144">
        <f t="shared" si="14"/>
        <v>0</v>
      </c>
      <c r="BF294" s="144">
        <f t="shared" si="15"/>
        <v>0</v>
      </c>
      <c r="BG294" s="144">
        <f t="shared" si="16"/>
        <v>0</v>
      </c>
      <c r="BH294" s="144">
        <f t="shared" si="17"/>
        <v>0</v>
      </c>
      <c r="BI294" s="144">
        <f t="shared" si="18"/>
        <v>0</v>
      </c>
      <c r="BJ294" s="16" t="s">
        <v>78</v>
      </c>
      <c r="BK294" s="144">
        <f t="shared" si="19"/>
        <v>0</v>
      </c>
      <c r="BL294" s="16" t="s">
        <v>124</v>
      </c>
      <c r="BM294" s="143" t="s">
        <v>412</v>
      </c>
    </row>
    <row r="295" spans="2:65" s="1" customFormat="1" ht="24.2" customHeight="1">
      <c r="B295" s="31"/>
      <c r="C295" s="132" t="s">
        <v>413</v>
      </c>
      <c r="D295" s="132" t="s">
        <v>120</v>
      </c>
      <c r="E295" s="133" t="s">
        <v>414</v>
      </c>
      <c r="F295" s="134" t="s">
        <v>415</v>
      </c>
      <c r="G295" s="135" t="s">
        <v>407</v>
      </c>
      <c r="H295" s="136">
        <v>3</v>
      </c>
      <c r="I295" s="137"/>
      <c r="J295" s="136">
        <f t="shared" si="10"/>
        <v>0</v>
      </c>
      <c r="K295" s="138"/>
      <c r="L295" s="31"/>
      <c r="M295" s="139" t="s">
        <v>1</v>
      </c>
      <c r="N295" s="140" t="s">
        <v>36</v>
      </c>
      <c r="P295" s="141">
        <f t="shared" si="11"/>
        <v>0</v>
      </c>
      <c r="Q295" s="141">
        <v>2.972E-2</v>
      </c>
      <c r="R295" s="141">
        <f t="shared" si="12"/>
        <v>8.9160000000000003E-2</v>
      </c>
      <c r="S295" s="141">
        <v>0</v>
      </c>
      <c r="T295" s="142">
        <f t="shared" si="13"/>
        <v>0</v>
      </c>
      <c r="AR295" s="143" t="s">
        <v>124</v>
      </c>
      <c r="AT295" s="143" t="s">
        <v>120</v>
      </c>
      <c r="AU295" s="143" t="s">
        <v>80</v>
      </c>
      <c r="AY295" s="16" t="s">
        <v>118</v>
      </c>
      <c r="BE295" s="144">
        <f t="shared" si="14"/>
        <v>0</v>
      </c>
      <c r="BF295" s="144">
        <f t="shared" si="15"/>
        <v>0</v>
      </c>
      <c r="BG295" s="144">
        <f t="shared" si="16"/>
        <v>0</v>
      </c>
      <c r="BH295" s="144">
        <f t="shared" si="17"/>
        <v>0</v>
      </c>
      <c r="BI295" s="144">
        <f t="shared" si="18"/>
        <v>0</v>
      </c>
      <c r="BJ295" s="16" t="s">
        <v>78</v>
      </c>
      <c r="BK295" s="144">
        <f t="shared" si="19"/>
        <v>0</v>
      </c>
      <c r="BL295" s="16" t="s">
        <v>124</v>
      </c>
      <c r="BM295" s="143" t="s">
        <v>416</v>
      </c>
    </row>
    <row r="296" spans="2:65" s="1" customFormat="1" ht="21.75" customHeight="1">
      <c r="B296" s="31"/>
      <c r="C296" s="166" t="s">
        <v>332</v>
      </c>
      <c r="D296" s="166" t="s">
        <v>218</v>
      </c>
      <c r="E296" s="167" t="s">
        <v>417</v>
      </c>
      <c r="F296" s="168" t="s">
        <v>418</v>
      </c>
      <c r="G296" s="169" t="s">
        <v>407</v>
      </c>
      <c r="H296" s="170">
        <v>3</v>
      </c>
      <c r="I296" s="171"/>
      <c r="J296" s="170">
        <f t="shared" si="10"/>
        <v>0</v>
      </c>
      <c r="K296" s="172"/>
      <c r="L296" s="173"/>
      <c r="M296" s="174" t="s">
        <v>1</v>
      </c>
      <c r="N296" s="175" t="s">
        <v>36</v>
      </c>
      <c r="P296" s="141">
        <f t="shared" si="11"/>
        <v>0</v>
      </c>
      <c r="Q296" s="141">
        <v>0.111</v>
      </c>
      <c r="R296" s="141">
        <f t="shared" si="12"/>
        <v>0.33300000000000002</v>
      </c>
      <c r="S296" s="141">
        <v>0</v>
      </c>
      <c r="T296" s="142">
        <f t="shared" si="13"/>
        <v>0</v>
      </c>
      <c r="AR296" s="143" t="s">
        <v>138</v>
      </c>
      <c r="AT296" s="143" t="s">
        <v>218</v>
      </c>
      <c r="AU296" s="143" t="s">
        <v>80</v>
      </c>
      <c r="AY296" s="16" t="s">
        <v>118</v>
      </c>
      <c r="BE296" s="144">
        <f t="shared" si="14"/>
        <v>0</v>
      </c>
      <c r="BF296" s="144">
        <f t="shared" si="15"/>
        <v>0</v>
      </c>
      <c r="BG296" s="144">
        <f t="shared" si="16"/>
        <v>0</v>
      </c>
      <c r="BH296" s="144">
        <f t="shared" si="17"/>
        <v>0</v>
      </c>
      <c r="BI296" s="144">
        <f t="shared" si="18"/>
        <v>0</v>
      </c>
      <c r="BJ296" s="16" t="s">
        <v>78</v>
      </c>
      <c r="BK296" s="144">
        <f t="shared" si="19"/>
        <v>0</v>
      </c>
      <c r="BL296" s="16" t="s">
        <v>124</v>
      </c>
      <c r="BM296" s="143" t="s">
        <v>419</v>
      </c>
    </row>
    <row r="297" spans="2:65" s="1" customFormat="1" ht="24.2" customHeight="1">
      <c r="B297" s="31"/>
      <c r="C297" s="132" t="s">
        <v>420</v>
      </c>
      <c r="D297" s="132" t="s">
        <v>120</v>
      </c>
      <c r="E297" s="133" t="s">
        <v>421</v>
      </c>
      <c r="F297" s="134" t="s">
        <v>422</v>
      </c>
      <c r="G297" s="135" t="s">
        <v>407</v>
      </c>
      <c r="H297" s="136">
        <v>3</v>
      </c>
      <c r="I297" s="137"/>
      <c r="J297" s="136">
        <f t="shared" si="10"/>
        <v>0</v>
      </c>
      <c r="K297" s="138"/>
      <c r="L297" s="31"/>
      <c r="M297" s="139" t="s">
        <v>1</v>
      </c>
      <c r="N297" s="140" t="s">
        <v>36</v>
      </c>
      <c r="P297" s="141">
        <f t="shared" si="11"/>
        <v>0</v>
      </c>
      <c r="Q297" s="141">
        <v>2.972E-2</v>
      </c>
      <c r="R297" s="141">
        <f t="shared" si="12"/>
        <v>8.9160000000000003E-2</v>
      </c>
      <c r="S297" s="141">
        <v>0</v>
      </c>
      <c r="T297" s="142">
        <f t="shared" si="13"/>
        <v>0</v>
      </c>
      <c r="AR297" s="143" t="s">
        <v>124</v>
      </c>
      <c r="AT297" s="143" t="s">
        <v>120</v>
      </c>
      <c r="AU297" s="143" t="s">
        <v>80</v>
      </c>
      <c r="AY297" s="16" t="s">
        <v>118</v>
      </c>
      <c r="BE297" s="144">
        <f t="shared" si="14"/>
        <v>0</v>
      </c>
      <c r="BF297" s="144">
        <f t="shared" si="15"/>
        <v>0</v>
      </c>
      <c r="BG297" s="144">
        <f t="shared" si="16"/>
        <v>0</v>
      </c>
      <c r="BH297" s="144">
        <f t="shared" si="17"/>
        <v>0</v>
      </c>
      <c r="BI297" s="144">
        <f t="shared" si="18"/>
        <v>0</v>
      </c>
      <c r="BJ297" s="16" t="s">
        <v>78</v>
      </c>
      <c r="BK297" s="144">
        <f t="shared" si="19"/>
        <v>0</v>
      </c>
      <c r="BL297" s="16" t="s">
        <v>124</v>
      </c>
      <c r="BM297" s="143" t="s">
        <v>423</v>
      </c>
    </row>
    <row r="298" spans="2:65" s="1" customFormat="1" ht="24.2" customHeight="1">
      <c r="B298" s="31"/>
      <c r="C298" s="166" t="s">
        <v>424</v>
      </c>
      <c r="D298" s="166" t="s">
        <v>218</v>
      </c>
      <c r="E298" s="167" t="s">
        <v>425</v>
      </c>
      <c r="F298" s="168" t="s">
        <v>426</v>
      </c>
      <c r="G298" s="169" t="s">
        <v>407</v>
      </c>
      <c r="H298" s="170">
        <v>3</v>
      </c>
      <c r="I298" s="171"/>
      <c r="J298" s="170">
        <f t="shared" si="10"/>
        <v>0</v>
      </c>
      <c r="K298" s="172"/>
      <c r="L298" s="173"/>
      <c r="M298" s="174" t="s">
        <v>1</v>
      </c>
      <c r="N298" s="175" t="s">
        <v>36</v>
      </c>
      <c r="P298" s="141">
        <f t="shared" si="11"/>
        <v>0</v>
      </c>
      <c r="Q298" s="141">
        <v>5.7000000000000002E-2</v>
      </c>
      <c r="R298" s="141">
        <f t="shared" si="12"/>
        <v>0.17100000000000001</v>
      </c>
      <c r="S298" s="141">
        <v>0</v>
      </c>
      <c r="T298" s="142">
        <f t="shared" si="13"/>
        <v>0</v>
      </c>
      <c r="AR298" s="143" t="s">
        <v>138</v>
      </c>
      <c r="AT298" s="143" t="s">
        <v>218</v>
      </c>
      <c r="AU298" s="143" t="s">
        <v>80</v>
      </c>
      <c r="AY298" s="16" t="s">
        <v>118</v>
      </c>
      <c r="BE298" s="144">
        <f t="shared" si="14"/>
        <v>0</v>
      </c>
      <c r="BF298" s="144">
        <f t="shared" si="15"/>
        <v>0</v>
      </c>
      <c r="BG298" s="144">
        <f t="shared" si="16"/>
        <v>0</v>
      </c>
      <c r="BH298" s="144">
        <f t="shared" si="17"/>
        <v>0</v>
      </c>
      <c r="BI298" s="144">
        <f t="shared" si="18"/>
        <v>0</v>
      </c>
      <c r="BJ298" s="16" t="s">
        <v>78</v>
      </c>
      <c r="BK298" s="144">
        <f t="shared" si="19"/>
        <v>0</v>
      </c>
      <c r="BL298" s="16" t="s">
        <v>124</v>
      </c>
      <c r="BM298" s="143" t="s">
        <v>427</v>
      </c>
    </row>
    <row r="299" spans="2:65" s="1" customFormat="1" ht="24.2" customHeight="1">
      <c r="B299" s="31"/>
      <c r="C299" s="132" t="s">
        <v>428</v>
      </c>
      <c r="D299" s="132" t="s">
        <v>120</v>
      </c>
      <c r="E299" s="133" t="s">
        <v>429</v>
      </c>
      <c r="F299" s="134" t="s">
        <v>430</v>
      </c>
      <c r="G299" s="135" t="s">
        <v>407</v>
      </c>
      <c r="H299" s="136">
        <v>3</v>
      </c>
      <c r="I299" s="137"/>
      <c r="J299" s="136">
        <f t="shared" si="10"/>
        <v>0</v>
      </c>
      <c r="K299" s="138"/>
      <c r="L299" s="31"/>
      <c r="M299" s="139" t="s">
        <v>1</v>
      </c>
      <c r="N299" s="140" t="s">
        <v>36</v>
      </c>
      <c r="P299" s="141">
        <f t="shared" si="11"/>
        <v>0</v>
      </c>
      <c r="Q299" s="141">
        <v>2.972E-2</v>
      </c>
      <c r="R299" s="141">
        <f t="shared" si="12"/>
        <v>8.9160000000000003E-2</v>
      </c>
      <c r="S299" s="141">
        <v>0</v>
      </c>
      <c r="T299" s="142">
        <f t="shared" si="13"/>
        <v>0</v>
      </c>
      <c r="AR299" s="143" t="s">
        <v>124</v>
      </c>
      <c r="AT299" s="143" t="s">
        <v>120</v>
      </c>
      <c r="AU299" s="143" t="s">
        <v>80</v>
      </c>
      <c r="AY299" s="16" t="s">
        <v>118</v>
      </c>
      <c r="BE299" s="144">
        <f t="shared" si="14"/>
        <v>0</v>
      </c>
      <c r="BF299" s="144">
        <f t="shared" si="15"/>
        <v>0</v>
      </c>
      <c r="BG299" s="144">
        <f t="shared" si="16"/>
        <v>0</v>
      </c>
      <c r="BH299" s="144">
        <f t="shared" si="17"/>
        <v>0</v>
      </c>
      <c r="BI299" s="144">
        <f t="shared" si="18"/>
        <v>0</v>
      </c>
      <c r="BJ299" s="16" t="s">
        <v>78</v>
      </c>
      <c r="BK299" s="144">
        <f t="shared" si="19"/>
        <v>0</v>
      </c>
      <c r="BL299" s="16" t="s">
        <v>124</v>
      </c>
      <c r="BM299" s="143" t="s">
        <v>431</v>
      </c>
    </row>
    <row r="300" spans="2:65" s="1" customFormat="1" ht="24.2" customHeight="1">
      <c r="B300" s="31"/>
      <c r="C300" s="166" t="s">
        <v>432</v>
      </c>
      <c r="D300" s="166" t="s">
        <v>218</v>
      </c>
      <c r="E300" s="167" t="s">
        <v>433</v>
      </c>
      <c r="F300" s="168" t="s">
        <v>434</v>
      </c>
      <c r="G300" s="169" t="s">
        <v>407</v>
      </c>
      <c r="H300" s="170">
        <v>3</v>
      </c>
      <c r="I300" s="171"/>
      <c r="J300" s="170">
        <f t="shared" si="10"/>
        <v>0</v>
      </c>
      <c r="K300" s="172"/>
      <c r="L300" s="173"/>
      <c r="M300" s="174" t="s">
        <v>1</v>
      </c>
      <c r="N300" s="175" t="s">
        <v>36</v>
      </c>
      <c r="P300" s="141">
        <f t="shared" si="11"/>
        <v>0</v>
      </c>
      <c r="Q300" s="141">
        <v>0.11</v>
      </c>
      <c r="R300" s="141">
        <f t="shared" si="12"/>
        <v>0.33</v>
      </c>
      <c r="S300" s="141">
        <v>0</v>
      </c>
      <c r="T300" s="142">
        <f t="shared" si="13"/>
        <v>0</v>
      </c>
      <c r="AR300" s="143" t="s">
        <v>138</v>
      </c>
      <c r="AT300" s="143" t="s">
        <v>218</v>
      </c>
      <c r="AU300" s="143" t="s">
        <v>80</v>
      </c>
      <c r="AY300" s="16" t="s">
        <v>118</v>
      </c>
      <c r="BE300" s="144">
        <f t="shared" si="14"/>
        <v>0</v>
      </c>
      <c r="BF300" s="144">
        <f t="shared" si="15"/>
        <v>0</v>
      </c>
      <c r="BG300" s="144">
        <f t="shared" si="16"/>
        <v>0</v>
      </c>
      <c r="BH300" s="144">
        <f t="shared" si="17"/>
        <v>0</v>
      </c>
      <c r="BI300" s="144">
        <f t="shared" si="18"/>
        <v>0</v>
      </c>
      <c r="BJ300" s="16" t="s">
        <v>78</v>
      </c>
      <c r="BK300" s="144">
        <f t="shared" si="19"/>
        <v>0</v>
      </c>
      <c r="BL300" s="16" t="s">
        <v>124</v>
      </c>
      <c r="BM300" s="143" t="s">
        <v>435</v>
      </c>
    </row>
    <row r="301" spans="2:65" s="1" customFormat="1" ht="24.2" customHeight="1">
      <c r="B301" s="31"/>
      <c r="C301" s="132" t="s">
        <v>436</v>
      </c>
      <c r="D301" s="132" t="s">
        <v>120</v>
      </c>
      <c r="E301" s="133" t="s">
        <v>437</v>
      </c>
      <c r="F301" s="134" t="s">
        <v>438</v>
      </c>
      <c r="G301" s="135" t="s">
        <v>407</v>
      </c>
      <c r="H301" s="136">
        <v>3</v>
      </c>
      <c r="I301" s="137"/>
      <c r="J301" s="136">
        <f t="shared" si="10"/>
        <v>0</v>
      </c>
      <c r="K301" s="138"/>
      <c r="L301" s="31"/>
      <c r="M301" s="139" t="s">
        <v>1</v>
      </c>
      <c r="N301" s="140" t="s">
        <v>36</v>
      </c>
      <c r="P301" s="141">
        <f t="shared" si="11"/>
        <v>0</v>
      </c>
      <c r="Q301" s="141">
        <v>2.972E-2</v>
      </c>
      <c r="R301" s="141">
        <f t="shared" si="12"/>
        <v>8.9160000000000003E-2</v>
      </c>
      <c r="S301" s="141">
        <v>0</v>
      </c>
      <c r="T301" s="142">
        <f t="shared" si="13"/>
        <v>0</v>
      </c>
      <c r="AR301" s="143" t="s">
        <v>124</v>
      </c>
      <c r="AT301" s="143" t="s">
        <v>120</v>
      </c>
      <c r="AU301" s="143" t="s">
        <v>80</v>
      </c>
      <c r="AY301" s="16" t="s">
        <v>118</v>
      </c>
      <c r="BE301" s="144">
        <f t="shared" si="14"/>
        <v>0</v>
      </c>
      <c r="BF301" s="144">
        <f t="shared" si="15"/>
        <v>0</v>
      </c>
      <c r="BG301" s="144">
        <f t="shared" si="16"/>
        <v>0</v>
      </c>
      <c r="BH301" s="144">
        <f t="shared" si="17"/>
        <v>0</v>
      </c>
      <c r="BI301" s="144">
        <f t="shared" si="18"/>
        <v>0</v>
      </c>
      <c r="BJ301" s="16" t="s">
        <v>78</v>
      </c>
      <c r="BK301" s="144">
        <f t="shared" si="19"/>
        <v>0</v>
      </c>
      <c r="BL301" s="16" t="s">
        <v>124</v>
      </c>
      <c r="BM301" s="143" t="s">
        <v>439</v>
      </c>
    </row>
    <row r="302" spans="2:65" s="1" customFormat="1" ht="33" customHeight="1">
      <c r="B302" s="31"/>
      <c r="C302" s="166" t="s">
        <v>440</v>
      </c>
      <c r="D302" s="166" t="s">
        <v>218</v>
      </c>
      <c r="E302" s="167" t="s">
        <v>441</v>
      </c>
      <c r="F302" s="168" t="s">
        <v>442</v>
      </c>
      <c r="G302" s="169" t="s">
        <v>407</v>
      </c>
      <c r="H302" s="170">
        <v>3</v>
      </c>
      <c r="I302" s="171"/>
      <c r="J302" s="170">
        <f t="shared" si="10"/>
        <v>0</v>
      </c>
      <c r="K302" s="172"/>
      <c r="L302" s="173"/>
      <c r="M302" s="174" t="s">
        <v>1</v>
      </c>
      <c r="N302" s="175" t="s">
        <v>36</v>
      </c>
      <c r="P302" s="141">
        <f t="shared" si="11"/>
        <v>0</v>
      </c>
      <c r="Q302" s="141">
        <v>0.29799999999999999</v>
      </c>
      <c r="R302" s="141">
        <f t="shared" si="12"/>
        <v>0.89399999999999991</v>
      </c>
      <c r="S302" s="141">
        <v>0</v>
      </c>
      <c r="T302" s="142">
        <f t="shared" si="13"/>
        <v>0</v>
      </c>
      <c r="AR302" s="143" t="s">
        <v>138</v>
      </c>
      <c r="AT302" s="143" t="s">
        <v>218</v>
      </c>
      <c r="AU302" s="143" t="s">
        <v>80</v>
      </c>
      <c r="AY302" s="16" t="s">
        <v>118</v>
      </c>
      <c r="BE302" s="144">
        <f t="shared" si="14"/>
        <v>0</v>
      </c>
      <c r="BF302" s="144">
        <f t="shared" si="15"/>
        <v>0</v>
      </c>
      <c r="BG302" s="144">
        <f t="shared" si="16"/>
        <v>0</v>
      </c>
      <c r="BH302" s="144">
        <f t="shared" si="17"/>
        <v>0</v>
      </c>
      <c r="BI302" s="144">
        <f t="shared" si="18"/>
        <v>0</v>
      </c>
      <c r="BJ302" s="16" t="s">
        <v>78</v>
      </c>
      <c r="BK302" s="144">
        <f t="shared" si="19"/>
        <v>0</v>
      </c>
      <c r="BL302" s="16" t="s">
        <v>124</v>
      </c>
      <c r="BM302" s="143" t="s">
        <v>443</v>
      </c>
    </row>
    <row r="303" spans="2:65" s="1" customFormat="1" ht="24.2" customHeight="1">
      <c r="B303" s="31"/>
      <c r="C303" s="132" t="s">
        <v>444</v>
      </c>
      <c r="D303" s="132" t="s">
        <v>120</v>
      </c>
      <c r="E303" s="133" t="s">
        <v>445</v>
      </c>
      <c r="F303" s="134" t="s">
        <v>446</v>
      </c>
      <c r="G303" s="135" t="s">
        <v>407</v>
      </c>
      <c r="H303" s="136">
        <v>3</v>
      </c>
      <c r="I303" s="137"/>
      <c r="J303" s="136">
        <f t="shared" si="10"/>
        <v>0</v>
      </c>
      <c r="K303" s="138"/>
      <c r="L303" s="31"/>
      <c r="M303" s="139" t="s">
        <v>1</v>
      </c>
      <c r="N303" s="140" t="s">
        <v>36</v>
      </c>
      <c r="P303" s="141">
        <f t="shared" si="11"/>
        <v>0</v>
      </c>
      <c r="Q303" s="141">
        <v>8.8319999999999996E-2</v>
      </c>
      <c r="R303" s="141">
        <f t="shared" si="12"/>
        <v>0.26495999999999997</v>
      </c>
      <c r="S303" s="141">
        <v>0</v>
      </c>
      <c r="T303" s="142">
        <f t="shared" si="13"/>
        <v>0</v>
      </c>
      <c r="AR303" s="143" t="s">
        <v>124</v>
      </c>
      <c r="AT303" s="143" t="s">
        <v>120</v>
      </c>
      <c r="AU303" s="143" t="s">
        <v>80</v>
      </c>
      <c r="AY303" s="16" t="s">
        <v>118</v>
      </c>
      <c r="BE303" s="144">
        <f t="shared" si="14"/>
        <v>0</v>
      </c>
      <c r="BF303" s="144">
        <f t="shared" si="15"/>
        <v>0</v>
      </c>
      <c r="BG303" s="144">
        <f t="shared" si="16"/>
        <v>0</v>
      </c>
      <c r="BH303" s="144">
        <f t="shared" si="17"/>
        <v>0</v>
      </c>
      <c r="BI303" s="144">
        <f t="shared" si="18"/>
        <v>0</v>
      </c>
      <c r="BJ303" s="16" t="s">
        <v>78</v>
      </c>
      <c r="BK303" s="144">
        <f t="shared" si="19"/>
        <v>0</v>
      </c>
      <c r="BL303" s="16" t="s">
        <v>124</v>
      </c>
      <c r="BM303" s="143" t="s">
        <v>447</v>
      </c>
    </row>
    <row r="304" spans="2:65" s="1" customFormat="1" ht="24.2" customHeight="1">
      <c r="B304" s="31"/>
      <c r="C304" s="132" t="s">
        <v>448</v>
      </c>
      <c r="D304" s="132" t="s">
        <v>120</v>
      </c>
      <c r="E304" s="133" t="s">
        <v>449</v>
      </c>
      <c r="F304" s="134" t="s">
        <v>450</v>
      </c>
      <c r="G304" s="135" t="s">
        <v>407</v>
      </c>
      <c r="H304" s="136">
        <v>3</v>
      </c>
      <c r="I304" s="137"/>
      <c r="J304" s="136">
        <f t="shared" si="10"/>
        <v>0</v>
      </c>
      <c r="K304" s="138"/>
      <c r="L304" s="31"/>
      <c r="M304" s="139" t="s">
        <v>1</v>
      </c>
      <c r="N304" s="140" t="s">
        <v>36</v>
      </c>
      <c r="P304" s="141">
        <f t="shared" si="11"/>
        <v>0</v>
      </c>
      <c r="Q304" s="141">
        <v>0.21734000000000001</v>
      </c>
      <c r="R304" s="141">
        <f t="shared" si="12"/>
        <v>0.65202000000000004</v>
      </c>
      <c r="S304" s="141">
        <v>0</v>
      </c>
      <c r="T304" s="142">
        <f t="shared" si="13"/>
        <v>0</v>
      </c>
      <c r="AR304" s="143" t="s">
        <v>124</v>
      </c>
      <c r="AT304" s="143" t="s">
        <v>120</v>
      </c>
      <c r="AU304" s="143" t="s">
        <v>80</v>
      </c>
      <c r="AY304" s="16" t="s">
        <v>118</v>
      </c>
      <c r="BE304" s="144">
        <f t="shared" si="14"/>
        <v>0</v>
      </c>
      <c r="BF304" s="144">
        <f t="shared" si="15"/>
        <v>0</v>
      </c>
      <c r="BG304" s="144">
        <f t="shared" si="16"/>
        <v>0</v>
      </c>
      <c r="BH304" s="144">
        <f t="shared" si="17"/>
        <v>0</v>
      </c>
      <c r="BI304" s="144">
        <f t="shared" si="18"/>
        <v>0</v>
      </c>
      <c r="BJ304" s="16" t="s">
        <v>78</v>
      </c>
      <c r="BK304" s="144">
        <f t="shared" si="19"/>
        <v>0</v>
      </c>
      <c r="BL304" s="16" t="s">
        <v>124</v>
      </c>
      <c r="BM304" s="143" t="s">
        <v>451</v>
      </c>
    </row>
    <row r="305" spans="2:65" s="1" customFormat="1" ht="24.2" customHeight="1">
      <c r="B305" s="31"/>
      <c r="C305" s="166" t="s">
        <v>452</v>
      </c>
      <c r="D305" s="166" t="s">
        <v>218</v>
      </c>
      <c r="E305" s="167" t="s">
        <v>453</v>
      </c>
      <c r="F305" s="168" t="s">
        <v>454</v>
      </c>
      <c r="G305" s="169" t="s">
        <v>407</v>
      </c>
      <c r="H305" s="170">
        <v>3</v>
      </c>
      <c r="I305" s="171"/>
      <c r="J305" s="170">
        <f t="shared" si="10"/>
        <v>0</v>
      </c>
      <c r="K305" s="172"/>
      <c r="L305" s="173"/>
      <c r="M305" s="174" t="s">
        <v>1</v>
      </c>
      <c r="N305" s="175" t="s">
        <v>36</v>
      </c>
      <c r="P305" s="141">
        <f t="shared" si="11"/>
        <v>0</v>
      </c>
      <c r="Q305" s="141">
        <v>6.0000000000000001E-3</v>
      </c>
      <c r="R305" s="141">
        <f t="shared" si="12"/>
        <v>1.8000000000000002E-2</v>
      </c>
      <c r="S305" s="141">
        <v>0</v>
      </c>
      <c r="T305" s="142">
        <f t="shared" si="13"/>
        <v>0</v>
      </c>
      <c r="AR305" s="143" t="s">
        <v>138</v>
      </c>
      <c r="AT305" s="143" t="s">
        <v>218</v>
      </c>
      <c r="AU305" s="143" t="s">
        <v>80</v>
      </c>
      <c r="AY305" s="16" t="s">
        <v>118</v>
      </c>
      <c r="BE305" s="144">
        <f t="shared" si="14"/>
        <v>0</v>
      </c>
      <c r="BF305" s="144">
        <f t="shared" si="15"/>
        <v>0</v>
      </c>
      <c r="BG305" s="144">
        <f t="shared" si="16"/>
        <v>0</v>
      </c>
      <c r="BH305" s="144">
        <f t="shared" si="17"/>
        <v>0</v>
      </c>
      <c r="BI305" s="144">
        <f t="shared" si="18"/>
        <v>0</v>
      </c>
      <c r="BJ305" s="16" t="s">
        <v>78</v>
      </c>
      <c r="BK305" s="144">
        <f t="shared" si="19"/>
        <v>0</v>
      </c>
      <c r="BL305" s="16" t="s">
        <v>124</v>
      </c>
      <c r="BM305" s="143" t="s">
        <v>455</v>
      </c>
    </row>
    <row r="306" spans="2:65" s="1" customFormat="1" ht="24.2" customHeight="1">
      <c r="B306" s="31"/>
      <c r="C306" s="166" t="s">
        <v>456</v>
      </c>
      <c r="D306" s="166" t="s">
        <v>218</v>
      </c>
      <c r="E306" s="167" t="s">
        <v>457</v>
      </c>
      <c r="F306" s="168" t="s">
        <v>458</v>
      </c>
      <c r="G306" s="169" t="s">
        <v>407</v>
      </c>
      <c r="H306" s="170">
        <v>3</v>
      </c>
      <c r="I306" s="171"/>
      <c r="J306" s="170">
        <f t="shared" si="10"/>
        <v>0</v>
      </c>
      <c r="K306" s="172"/>
      <c r="L306" s="173"/>
      <c r="M306" s="174" t="s">
        <v>1</v>
      </c>
      <c r="N306" s="175" t="s">
        <v>36</v>
      </c>
      <c r="P306" s="141">
        <f t="shared" si="11"/>
        <v>0</v>
      </c>
      <c r="Q306" s="141">
        <v>0.108</v>
      </c>
      <c r="R306" s="141">
        <f t="shared" si="12"/>
        <v>0.32400000000000001</v>
      </c>
      <c r="S306" s="141">
        <v>0</v>
      </c>
      <c r="T306" s="142">
        <f t="shared" si="13"/>
        <v>0</v>
      </c>
      <c r="AR306" s="143" t="s">
        <v>138</v>
      </c>
      <c r="AT306" s="143" t="s">
        <v>218</v>
      </c>
      <c r="AU306" s="143" t="s">
        <v>80</v>
      </c>
      <c r="AY306" s="16" t="s">
        <v>118</v>
      </c>
      <c r="BE306" s="144">
        <f t="shared" si="14"/>
        <v>0</v>
      </c>
      <c r="BF306" s="144">
        <f t="shared" si="15"/>
        <v>0</v>
      </c>
      <c r="BG306" s="144">
        <f t="shared" si="16"/>
        <v>0</v>
      </c>
      <c r="BH306" s="144">
        <f t="shared" si="17"/>
        <v>0</v>
      </c>
      <c r="BI306" s="144">
        <f t="shared" si="18"/>
        <v>0</v>
      </c>
      <c r="BJ306" s="16" t="s">
        <v>78</v>
      </c>
      <c r="BK306" s="144">
        <f t="shared" si="19"/>
        <v>0</v>
      </c>
      <c r="BL306" s="16" t="s">
        <v>124</v>
      </c>
      <c r="BM306" s="143" t="s">
        <v>459</v>
      </c>
    </row>
    <row r="307" spans="2:65" s="1" customFormat="1" ht="16.5" customHeight="1">
      <c r="B307" s="31"/>
      <c r="C307" s="132" t="s">
        <v>460</v>
      </c>
      <c r="D307" s="132" t="s">
        <v>120</v>
      </c>
      <c r="E307" s="133" t="s">
        <v>461</v>
      </c>
      <c r="F307" s="134" t="s">
        <v>462</v>
      </c>
      <c r="G307" s="135" t="s">
        <v>407</v>
      </c>
      <c r="H307" s="136">
        <v>3</v>
      </c>
      <c r="I307" s="137"/>
      <c r="J307" s="136">
        <f t="shared" si="10"/>
        <v>0</v>
      </c>
      <c r="K307" s="138"/>
      <c r="L307" s="31"/>
      <c r="M307" s="139" t="s">
        <v>1</v>
      </c>
      <c r="N307" s="140" t="s">
        <v>36</v>
      </c>
      <c r="P307" s="141">
        <f t="shared" si="11"/>
        <v>0</v>
      </c>
      <c r="Q307" s="141">
        <v>0</v>
      </c>
      <c r="R307" s="141">
        <f t="shared" si="12"/>
        <v>0</v>
      </c>
      <c r="S307" s="141">
        <v>0</v>
      </c>
      <c r="T307" s="142">
        <f t="shared" si="13"/>
        <v>0</v>
      </c>
      <c r="AR307" s="143" t="s">
        <v>124</v>
      </c>
      <c r="AT307" s="143" t="s">
        <v>120</v>
      </c>
      <c r="AU307" s="143" t="s">
        <v>80</v>
      </c>
      <c r="AY307" s="16" t="s">
        <v>118</v>
      </c>
      <c r="BE307" s="144">
        <f t="shared" si="14"/>
        <v>0</v>
      </c>
      <c r="BF307" s="144">
        <f t="shared" si="15"/>
        <v>0</v>
      </c>
      <c r="BG307" s="144">
        <f t="shared" si="16"/>
        <v>0</v>
      </c>
      <c r="BH307" s="144">
        <f t="shared" si="17"/>
        <v>0</v>
      </c>
      <c r="BI307" s="144">
        <f t="shared" si="18"/>
        <v>0</v>
      </c>
      <c r="BJ307" s="16" t="s">
        <v>78</v>
      </c>
      <c r="BK307" s="144">
        <f t="shared" si="19"/>
        <v>0</v>
      </c>
      <c r="BL307" s="16" t="s">
        <v>124</v>
      </c>
      <c r="BM307" s="143" t="s">
        <v>463</v>
      </c>
    </row>
    <row r="308" spans="2:65" s="1" customFormat="1" ht="16.5" customHeight="1">
      <c r="B308" s="31"/>
      <c r="C308" s="132" t="s">
        <v>464</v>
      </c>
      <c r="D308" s="132" t="s">
        <v>120</v>
      </c>
      <c r="E308" s="133" t="s">
        <v>465</v>
      </c>
      <c r="F308" s="134" t="s">
        <v>466</v>
      </c>
      <c r="G308" s="135" t="s">
        <v>407</v>
      </c>
      <c r="H308" s="136">
        <v>12</v>
      </c>
      <c r="I308" s="137"/>
      <c r="J308" s="136">
        <f t="shared" si="10"/>
        <v>0</v>
      </c>
      <c r="K308" s="138"/>
      <c r="L308" s="31"/>
      <c r="M308" s="139" t="s">
        <v>1</v>
      </c>
      <c r="N308" s="140" t="s">
        <v>36</v>
      </c>
      <c r="P308" s="141">
        <f t="shared" si="11"/>
        <v>0</v>
      </c>
      <c r="Q308" s="141">
        <v>0</v>
      </c>
      <c r="R308" s="141">
        <f t="shared" si="12"/>
        <v>0</v>
      </c>
      <c r="S308" s="141">
        <v>0</v>
      </c>
      <c r="T308" s="142">
        <f t="shared" si="13"/>
        <v>0</v>
      </c>
      <c r="AR308" s="143" t="s">
        <v>124</v>
      </c>
      <c r="AT308" s="143" t="s">
        <v>120</v>
      </c>
      <c r="AU308" s="143" t="s">
        <v>80</v>
      </c>
      <c r="AY308" s="16" t="s">
        <v>118</v>
      </c>
      <c r="BE308" s="144">
        <f t="shared" si="14"/>
        <v>0</v>
      </c>
      <c r="BF308" s="144">
        <f t="shared" si="15"/>
        <v>0</v>
      </c>
      <c r="BG308" s="144">
        <f t="shared" si="16"/>
        <v>0</v>
      </c>
      <c r="BH308" s="144">
        <f t="shared" si="17"/>
        <v>0</v>
      </c>
      <c r="BI308" s="144">
        <f t="shared" si="18"/>
        <v>0</v>
      </c>
      <c r="BJ308" s="16" t="s">
        <v>78</v>
      </c>
      <c r="BK308" s="144">
        <f t="shared" si="19"/>
        <v>0</v>
      </c>
      <c r="BL308" s="16" t="s">
        <v>124</v>
      </c>
      <c r="BM308" s="143" t="s">
        <v>456</v>
      </c>
    </row>
    <row r="309" spans="2:65" s="12" customFormat="1" ht="33.75">
      <c r="B309" s="145"/>
      <c r="D309" s="146" t="s">
        <v>125</v>
      </c>
      <c r="E309" s="147" t="s">
        <v>1</v>
      </c>
      <c r="F309" s="148" t="s">
        <v>467</v>
      </c>
      <c r="H309" s="147" t="s">
        <v>1</v>
      </c>
      <c r="I309" s="149"/>
      <c r="L309" s="145"/>
      <c r="M309" s="150"/>
      <c r="T309" s="151"/>
      <c r="AT309" s="147" t="s">
        <v>125</v>
      </c>
      <c r="AU309" s="147" t="s">
        <v>80</v>
      </c>
      <c r="AV309" s="12" t="s">
        <v>78</v>
      </c>
      <c r="AW309" s="12" t="s">
        <v>29</v>
      </c>
      <c r="AX309" s="12" t="s">
        <v>71</v>
      </c>
      <c r="AY309" s="147" t="s">
        <v>118</v>
      </c>
    </row>
    <row r="310" spans="2:65" s="12" customFormat="1" ht="11.25">
      <c r="B310" s="145"/>
      <c r="D310" s="146" t="s">
        <v>125</v>
      </c>
      <c r="E310" s="147" t="s">
        <v>1</v>
      </c>
      <c r="F310" s="148" t="s">
        <v>468</v>
      </c>
      <c r="H310" s="147" t="s">
        <v>1</v>
      </c>
      <c r="I310" s="149"/>
      <c r="L310" s="145"/>
      <c r="M310" s="150"/>
      <c r="T310" s="151"/>
      <c r="AT310" s="147" t="s">
        <v>125</v>
      </c>
      <c r="AU310" s="147" t="s">
        <v>80</v>
      </c>
      <c r="AV310" s="12" t="s">
        <v>78</v>
      </c>
      <c r="AW310" s="12" t="s">
        <v>29</v>
      </c>
      <c r="AX310" s="12" t="s">
        <v>71</v>
      </c>
      <c r="AY310" s="147" t="s">
        <v>118</v>
      </c>
    </row>
    <row r="311" spans="2:65" s="13" customFormat="1" ht="11.25">
      <c r="B311" s="152"/>
      <c r="D311" s="146" t="s">
        <v>125</v>
      </c>
      <c r="E311" s="153" t="s">
        <v>1</v>
      </c>
      <c r="F311" s="154" t="s">
        <v>8</v>
      </c>
      <c r="H311" s="155">
        <v>12</v>
      </c>
      <c r="I311" s="156"/>
      <c r="L311" s="152"/>
      <c r="M311" s="157"/>
      <c r="T311" s="158"/>
      <c r="AT311" s="153" t="s">
        <v>125</v>
      </c>
      <c r="AU311" s="153" t="s">
        <v>80</v>
      </c>
      <c r="AV311" s="13" t="s">
        <v>80</v>
      </c>
      <c r="AW311" s="13" t="s">
        <v>29</v>
      </c>
      <c r="AX311" s="13" t="s">
        <v>71</v>
      </c>
      <c r="AY311" s="153" t="s">
        <v>118</v>
      </c>
    </row>
    <row r="312" spans="2:65" s="14" customFormat="1" ht="11.25">
      <c r="B312" s="159"/>
      <c r="D312" s="146" t="s">
        <v>125</v>
      </c>
      <c r="E312" s="160" t="s">
        <v>1</v>
      </c>
      <c r="F312" s="161" t="s">
        <v>128</v>
      </c>
      <c r="H312" s="162">
        <v>12</v>
      </c>
      <c r="I312" s="163"/>
      <c r="L312" s="159"/>
      <c r="M312" s="164"/>
      <c r="T312" s="165"/>
      <c r="AT312" s="160" t="s">
        <v>125</v>
      </c>
      <c r="AU312" s="160" t="s">
        <v>80</v>
      </c>
      <c r="AV312" s="14" t="s">
        <v>124</v>
      </c>
      <c r="AW312" s="14" t="s">
        <v>29</v>
      </c>
      <c r="AX312" s="14" t="s">
        <v>78</v>
      </c>
      <c r="AY312" s="160" t="s">
        <v>118</v>
      </c>
    </row>
    <row r="313" spans="2:65" s="1" customFormat="1" ht="24.2" customHeight="1">
      <c r="B313" s="31"/>
      <c r="C313" s="132" t="s">
        <v>469</v>
      </c>
      <c r="D313" s="132" t="s">
        <v>120</v>
      </c>
      <c r="E313" s="133" t="s">
        <v>470</v>
      </c>
      <c r="F313" s="134" t="s">
        <v>471</v>
      </c>
      <c r="G313" s="135" t="s">
        <v>407</v>
      </c>
      <c r="H313" s="136">
        <v>4</v>
      </c>
      <c r="I313" s="137"/>
      <c r="J313" s="136">
        <f t="shared" ref="J313:J322" si="20">ROUND(I313*H313,2)</f>
        <v>0</v>
      </c>
      <c r="K313" s="138"/>
      <c r="L313" s="31"/>
      <c r="M313" s="139" t="s">
        <v>1</v>
      </c>
      <c r="N313" s="140" t="s">
        <v>36</v>
      </c>
      <c r="P313" s="141">
        <f t="shared" ref="P313:P322" si="21">O313*H313</f>
        <v>0</v>
      </c>
      <c r="Q313" s="141">
        <v>0</v>
      </c>
      <c r="R313" s="141">
        <f t="shared" ref="R313:R322" si="22">Q313*H313</f>
        <v>0</v>
      </c>
      <c r="S313" s="141">
        <v>0</v>
      </c>
      <c r="T313" s="142">
        <f t="shared" ref="T313:T322" si="23">S313*H313</f>
        <v>0</v>
      </c>
      <c r="AR313" s="143" t="s">
        <v>124</v>
      </c>
      <c r="AT313" s="143" t="s">
        <v>120</v>
      </c>
      <c r="AU313" s="143" t="s">
        <v>80</v>
      </c>
      <c r="AY313" s="16" t="s">
        <v>118</v>
      </c>
      <c r="BE313" s="144">
        <f t="shared" ref="BE313:BE322" si="24">IF(N313="základní",J313,0)</f>
        <v>0</v>
      </c>
      <c r="BF313" s="144">
        <f t="shared" ref="BF313:BF322" si="25">IF(N313="snížená",J313,0)</f>
        <v>0</v>
      </c>
      <c r="BG313" s="144">
        <f t="shared" ref="BG313:BG322" si="26">IF(N313="zákl. přenesená",J313,0)</f>
        <v>0</v>
      </c>
      <c r="BH313" s="144">
        <f t="shared" ref="BH313:BH322" si="27">IF(N313="sníž. přenesená",J313,0)</f>
        <v>0</v>
      </c>
      <c r="BI313" s="144">
        <f t="shared" ref="BI313:BI322" si="28">IF(N313="nulová",J313,0)</f>
        <v>0</v>
      </c>
      <c r="BJ313" s="16" t="s">
        <v>78</v>
      </c>
      <c r="BK313" s="144">
        <f t="shared" ref="BK313:BK322" si="29">ROUND(I313*H313,2)</f>
        <v>0</v>
      </c>
      <c r="BL313" s="16" t="s">
        <v>124</v>
      </c>
      <c r="BM313" s="143" t="s">
        <v>464</v>
      </c>
    </row>
    <row r="314" spans="2:65" s="1" customFormat="1" ht="33" customHeight="1">
      <c r="B314" s="31"/>
      <c r="C314" s="132" t="s">
        <v>472</v>
      </c>
      <c r="D314" s="132" t="s">
        <v>120</v>
      </c>
      <c r="E314" s="133" t="s">
        <v>473</v>
      </c>
      <c r="F314" s="134" t="s">
        <v>474</v>
      </c>
      <c r="G314" s="135" t="s">
        <v>407</v>
      </c>
      <c r="H314" s="136">
        <v>14</v>
      </c>
      <c r="I314" s="137"/>
      <c r="J314" s="136">
        <f t="shared" si="20"/>
        <v>0</v>
      </c>
      <c r="K314" s="138"/>
      <c r="L314" s="31"/>
      <c r="M314" s="139" t="s">
        <v>1</v>
      </c>
      <c r="N314" s="140" t="s">
        <v>36</v>
      </c>
      <c r="P314" s="141">
        <f t="shared" si="21"/>
        <v>0</v>
      </c>
      <c r="Q314" s="141">
        <v>0</v>
      </c>
      <c r="R314" s="141">
        <f t="shared" si="22"/>
        <v>0</v>
      </c>
      <c r="S314" s="141">
        <v>0</v>
      </c>
      <c r="T314" s="142">
        <f t="shared" si="23"/>
        <v>0</v>
      </c>
      <c r="AR314" s="143" t="s">
        <v>124</v>
      </c>
      <c r="AT314" s="143" t="s">
        <v>120</v>
      </c>
      <c r="AU314" s="143" t="s">
        <v>80</v>
      </c>
      <c r="AY314" s="16" t="s">
        <v>118</v>
      </c>
      <c r="BE314" s="144">
        <f t="shared" si="24"/>
        <v>0</v>
      </c>
      <c r="BF314" s="144">
        <f t="shared" si="25"/>
        <v>0</v>
      </c>
      <c r="BG314" s="144">
        <f t="shared" si="26"/>
        <v>0</v>
      </c>
      <c r="BH314" s="144">
        <f t="shared" si="27"/>
        <v>0</v>
      </c>
      <c r="BI314" s="144">
        <f t="shared" si="28"/>
        <v>0</v>
      </c>
      <c r="BJ314" s="16" t="s">
        <v>78</v>
      </c>
      <c r="BK314" s="144">
        <f t="shared" si="29"/>
        <v>0</v>
      </c>
      <c r="BL314" s="16" t="s">
        <v>124</v>
      </c>
      <c r="BM314" s="143" t="s">
        <v>472</v>
      </c>
    </row>
    <row r="315" spans="2:65" s="1" customFormat="1" ht="24.2" customHeight="1">
      <c r="B315" s="31"/>
      <c r="C315" s="132" t="s">
        <v>475</v>
      </c>
      <c r="D315" s="132" t="s">
        <v>120</v>
      </c>
      <c r="E315" s="133" t="s">
        <v>476</v>
      </c>
      <c r="F315" s="134" t="s">
        <v>477</v>
      </c>
      <c r="G315" s="135" t="s">
        <v>157</v>
      </c>
      <c r="H315" s="136">
        <v>12</v>
      </c>
      <c r="I315" s="137"/>
      <c r="J315" s="136">
        <f t="shared" si="20"/>
        <v>0</v>
      </c>
      <c r="K315" s="138"/>
      <c r="L315" s="31"/>
      <c r="M315" s="139" t="s">
        <v>1</v>
      </c>
      <c r="N315" s="140" t="s">
        <v>36</v>
      </c>
      <c r="P315" s="141">
        <f t="shared" si="21"/>
        <v>0</v>
      </c>
      <c r="Q315" s="141">
        <v>0.25091999999999998</v>
      </c>
      <c r="R315" s="141">
        <f t="shared" si="22"/>
        <v>3.0110399999999995</v>
      </c>
      <c r="S315" s="141">
        <v>0</v>
      </c>
      <c r="T315" s="142">
        <f t="shared" si="23"/>
        <v>0</v>
      </c>
      <c r="AR315" s="143" t="s">
        <v>124</v>
      </c>
      <c r="AT315" s="143" t="s">
        <v>120</v>
      </c>
      <c r="AU315" s="143" t="s">
        <v>80</v>
      </c>
      <c r="AY315" s="16" t="s">
        <v>118</v>
      </c>
      <c r="BE315" s="144">
        <f t="shared" si="24"/>
        <v>0</v>
      </c>
      <c r="BF315" s="144">
        <f t="shared" si="25"/>
        <v>0</v>
      </c>
      <c r="BG315" s="144">
        <f t="shared" si="26"/>
        <v>0</v>
      </c>
      <c r="BH315" s="144">
        <f t="shared" si="27"/>
        <v>0</v>
      </c>
      <c r="BI315" s="144">
        <f t="shared" si="28"/>
        <v>0</v>
      </c>
      <c r="BJ315" s="16" t="s">
        <v>78</v>
      </c>
      <c r="BK315" s="144">
        <f t="shared" si="29"/>
        <v>0</v>
      </c>
      <c r="BL315" s="16" t="s">
        <v>124</v>
      </c>
      <c r="BM315" s="143" t="s">
        <v>478</v>
      </c>
    </row>
    <row r="316" spans="2:65" s="1" customFormat="1" ht="24.2" customHeight="1">
      <c r="B316" s="31"/>
      <c r="C316" s="166" t="s">
        <v>479</v>
      </c>
      <c r="D316" s="166" t="s">
        <v>218</v>
      </c>
      <c r="E316" s="167" t="s">
        <v>480</v>
      </c>
      <c r="F316" s="168" t="s">
        <v>481</v>
      </c>
      <c r="G316" s="169" t="s">
        <v>157</v>
      </c>
      <c r="H316" s="170">
        <v>12</v>
      </c>
      <c r="I316" s="171"/>
      <c r="J316" s="170">
        <f t="shared" si="20"/>
        <v>0</v>
      </c>
      <c r="K316" s="172"/>
      <c r="L316" s="173"/>
      <c r="M316" s="174" t="s">
        <v>1</v>
      </c>
      <c r="N316" s="175" t="s">
        <v>36</v>
      </c>
      <c r="P316" s="141">
        <f t="shared" si="21"/>
        <v>0</v>
      </c>
      <c r="Q316" s="141">
        <v>0.39600000000000002</v>
      </c>
      <c r="R316" s="141">
        <f t="shared" si="22"/>
        <v>4.7520000000000007</v>
      </c>
      <c r="S316" s="141">
        <v>0</v>
      </c>
      <c r="T316" s="142">
        <f t="shared" si="23"/>
        <v>0</v>
      </c>
      <c r="AR316" s="143" t="s">
        <v>138</v>
      </c>
      <c r="AT316" s="143" t="s">
        <v>218</v>
      </c>
      <c r="AU316" s="143" t="s">
        <v>80</v>
      </c>
      <c r="AY316" s="16" t="s">
        <v>118</v>
      </c>
      <c r="BE316" s="144">
        <f t="shared" si="24"/>
        <v>0</v>
      </c>
      <c r="BF316" s="144">
        <f t="shared" si="25"/>
        <v>0</v>
      </c>
      <c r="BG316" s="144">
        <f t="shared" si="26"/>
        <v>0</v>
      </c>
      <c r="BH316" s="144">
        <f t="shared" si="27"/>
        <v>0</v>
      </c>
      <c r="BI316" s="144">
        <f t="shared" si="28"/>
        <v>0</v>
      </c>
      <c r="BJ316" s="16" t="s">
        <v>78</v>
      </c>
      <c r="BK316" s="144">
        <f t="shared" si="29"/>
        <v>0</v>
      </c>
      <c r="BL316" s="16" t="s">
        <v>124</v>
      </c>
      <c r="BM316" s="143" t="s">
        <v>482</v>
      </c>
    </row>
    <row r="317" spans="2:65" s="1" customFormat="1" ht="24.2" customHeight="1">
      <c r="B317" s="31"/>
      <c r="C317" s="132" t="s">
        <v>483</v>
      </c>
      <c r="D317" s="132" t="s">
        <v>120</v>
      </c>
      <c r="E317" s="133" t="s">
        <v>484</v>
      </c>
      <c r="F317" s="134" t="s">
        <v>485</v>
      </c>
      <c r="G317" s="135" t="s">
        <v>407</v>
      </c>
      <c r="H317" s="136">
        <v>2</v>
      </c>
      <c r="I317" s="137"/>
      <c r="J317" s="136">
        <f t="shared" si="20"/>
        <v>0</v>
      </c>
      <c r="K317" s="138"/>
      <c r="L317" s="31"/>
      <c r="M317" s="139" t="s">
        <v>1</v>
      </c>
      <c r="N317" s="140" t="s">
        <v>36</v>
      </c>
      <c r="P317" s="141">
        <f t="shared" si="21"/>
        <v>0</v>
      </c>
      <c r="Q317" s="141">
        <v>1.457E-2</v>
      </c>
      <c r="R317" s="141">
        <f t="shared" si="22"/>
        <v>2.9139999999999999E-2</v>
      </c>
      <c r="S317" s="141">
        <v>0</v>
      </c>
      <c r="T317" s="142">
        <f t="shared" si="23"/>
        <v>0</v>
      </c>
      <c r="AR317" s="143" t="s">
        <v>124</v>
      </c>
      <c r="AT317" s="143" t="s">
        <v>120</v>
      </c>
      <c r="AU317" s="143" t="s">
        <v>80</v>
      </c>
      <c r="AY317" s="16" t="s">
        <v>118</v>
      </c>
      <c r="BE317" s="144">
        <f t="shared" si="24"/>
        <v>0</v>
      </c>
      <c r="BF317" s="144">
        <f t="shared" si="25"/>
        <v>0</v>
      </c>
      <c r="BG317" s="144">
        <f t="shared" si="26"/>
        <v>0</v>
      </c>
      <c r="BH317" s="144">
        <f t="shared" si="27"/>
        <v>0</v>
      </c>
      <c r="BI317" s="144">
        <f t="shared" si="28"/>
        <v>0</v>
      </c>
      <c r="BJ317" s="16" t="s">
        <v>78</v>
      </c>
      <c r="BK317" s="144">
        <f t="shared" si="29"/>
        <v>0</v>
      </c>
      <c r="BL317" s="16" t="s">
        <v>124</v>
      </c>
      <c r="BM317" s="143" t="s">
        <v>486</v>
      </c>
    </row>
    <row r="318" spans="2:65" s="1" customFormat="1" ht="24.2" customHeight="1">
      <c r="B318" s="31"/>
      <c r="C318" s="166" t="s">
        <v>487</v>
      </c>
      <c r="D318" s="166" t="s">
        <v>218</v>
      </c>
      <c r="E318" s="167" t="s">
        <v>488</v>
      </c>
      <c r="F318" s="168" t="s">
        <v>489</v>
      </c>
      <c r="G318" s="169" t="s">
        <v>407</v>
      </c>
      <c r="H318" s="170">
        <v>2</v>
      </c>
      <c r="I318" s="171"/>
      <c r="J318" s="170">
        <f t="shared" si="20"/>
        <v>0</v>
      </c>
      <c r="K318" s="172"/>
      <c r="L318" s="173"/>
      <c r="M318" s="174" t="s">
        <v>1</v>
      </c>
      <c r="N318" s="175" t="s">
        <v>36</v>
      </c>
      <c r="P318" s="141">
        <f t="shared" si="21"/>
        <v>0</v>
      </c>
      <c r="Q318" s="141">
        <v>7.5999999999999998E-2</v>
      </c>
      <c r="R318" s="141">
        <f t="shared" si="22"/>
        <v>0.152</v>
      </c>
      <c r="S318" s="141">
        <v>0</v>
      </c>
      <c r="T318" s="142">
        <f t="shared" si="23"/>
        <v>0</v>
      </c>
      <c r="AR318" s="143" t="s">
        <v>138</v>
      </c>
      <c r="AT318" s="143" t="s">
        <v>218</v>
      </c>
      <c r="AU318" s="143" t="s">
        <v>80</v>
      </c>
      <c r="AY318" s="16" t="s">
        <v>118</v>
      </c>
      <c r="BE318" s="144">
        <f t="shared" si="24"/>
        <v>0</v>
      </c>
      <c r="BF318" s="144">
        <f t="shared" si="25"/>
        <v>0</v>
      </c>
      <c r="BG318" s="144">
        <f t="shared" si="26"/>
        <v>0</v>
      </c>
      <c r="BH318" s="144">
        <f t="shared" si="27"/>
        <v>0</v>
      </c>
      <c r="BI318" s="144">
        <f t="shared" si="28"/>
        <v>0</v>
      </c>
      <c r="BJ318" s="16" t="s">
        <v>78</v>
      </c>
      <c r="BK318" s="144">
        <f t="shared" si="29"/>
        <v>0</v>
      </c>
      <c r="BL318" s="16" t="s">
        <v>124</v>
      </c>
      <c r="BM318" s="143" t="s">
        <v>490</v>
      </c>
    </row>
    <row r="319" spans="2:65" s="1" customFormat="1" ht="33" customHeight="1">
      <c r="B319" s="31"/>
      <c r="C319" s="132" t="s">
        <v>491</v>
      </c>
      <c r="D319" s="132" t="s">
        <v>120</v>
      </c>
      <c r="E319" s="133" t="s">
        <v>492</v>
      </c>
      <c r="F319" s="134" t="s">
        <v>493</v>
      </c>
      <c r="G319" s="135" t="s">
        <v>407</v>
      </c>
      <c r="H319" s="136">
        <v>2</v>
      </c>
      <c r="I319" s="137"/>
      <c r="J319" s="136">
        <f t="shared" si="20"/>
        <v>0</v>
      </c>
      <c r="K319" s="138"/>
      <c r="L319" s="31"/>
      <c r="M319" s="139" t="s">
        <v>1</v>
      </c>
      <c r="N319" s="140" t="s">
        <v>36</v>
      </c>
      <c r="P319" s="141">
        <f t="shared" si="21"/>
        <v>0</v>
      </c>
      <c r="Q319" s="141">
        <v>0.25091999999999998</v>
      </c>
      <c r="R319" s="141">
        <f t="shared" si="22"/>
        <v>0.50183999999999995</v>
      </c>
      <c r="S319" s="141">
        <v>0</v>
      </c>
      <c r="T319" s="142">
        <f t="shared" si="23"/>
        <v>0</v>
      </c>
      <c r="AR319" s="143" t="s">
        <v>124</v>
      </c>
      <c r="AT319" s="143" t="s">
        <v>120</v>
      </c>
      <c r="AU319" s="143" t="s">
        <v>80</v>
      </c>
      <c r="AY319" s="16" t="s">
        <v>118</v>
      </c>
      <c r="BE319" s="144">
        <f t="shared" si="24"/>
        <v>0</v>
      </c>
      <c r="BF319" s="144">
        <f t="shared" si="25"/>
        <v>0</v>
      </c>
      <c r="BG319" s="144">
        <f t="shared" si="26"/>
        <v>0</v>
      </c>
      <c r="BH319" s="144">
        <f t="shared" si="27"/>
        <v>0</v>
      </c>
      <c r="BI319" s="144">
        <f t="shared" si="28"/>
        <v>0</v>
      </c>
      <c r="BJ319" s="16" t="s">
        <v>78</v>
      </c>
      <c r="BK319" s="144">
        <f t="shared" si="29"/>
        <v>0</v>
      </c>
      <c r="BL319" s="16" t="s">
        <v>124</v>
      </c>
      <c r="BM319" s="143" t="s">
        <v>494</v>
      </c>
    </row>
    <row r="320" spans="2:65" s="1" customFormat="1" ht="24.2" customHeight="1">
      <c r="B320" s="31"/>
      <c r="C320" s="166" t="s">
        <v>495</v>
      </c>
      <c r="D320" s="166" t="s">
        <v>218</v>
      </c>
      <c r="E320" s="167" t="s">
        <v>496</v>
      </c>
      <c r="F320" s="168" t="s">
        <v>497</v>
      </c>
      <c r="G320" s="169" t="s">
        <v>407</v>
      </c>
      <c r="H320" s="170">
        <v>2</v>
      </c>
      <c r="I320" s="171"/>
      <c r="J320" s="170">
        <f t="shared" si="20"/>
        <v>0</v>
      </c>
      <c r="K320" s="172"/>
      <c r="L320" s="173"/>
      <c r="M320" s="174" t="s">
        <v>1</v>
      </c>
      <c r="N320" s="175" t="s">
        <v>36</v>
      </c>
      <c r="P320" s="141">
        <f t="shared" si="21"/>
        <v>0</v>
      </c>
      <c r="Q320" s="141">
        <v>0.40300000000000002</v>
      </c>
      <c r="R320" s="141">
        <f t="shared" si="22"/>
        <v>0.80600000000000005</v>
      </c>
      <c r="S320" s="141">
        <v>0</v>
      </c>
      <c r="T320" s="142">
        <f t="shared" si="23"/>
        <v>0</v>
      </c>
      <c r="AR320" s="143" t="s">
        <v>138</v>
      </c>
      <c r="AT320" s="143" t="s">
        <v>218</v>
      </c>
      <c r="AU320" s="143" t="s">
        <v>80</v>
      </c>
      <c r="AY320" s="16" t="s">
        <v>118</v>
      </c>
      <c r="BE320" s="144">
        <f t="shared" si="24"/>
        <v>0</v>
      </c>
      <c r="BF320" s="144">
        <f t="shared" si="25"/>
        <v>0</v>
      </c>
      <c r="BG320" s="144">
        <f t="shared" si="26"/>
        <v>0</v>
      </c>
      <c r="BH320" s="144">
        <f t="shared" si="27"/>
        <v>0</v>
      </c>
      <c r="BI320" s="144">
        <f t="shared" si="28"/>
        <v>0</v>
      </c>
      <c r="BJ320" s="16" t="s">
        <v>78</v>
      </c>
      <c r="BK320" s="144">
        <f t="shared" si="29"/>
        <v>0</v>
      </c>
      <c r="BL320" s="16" t="s">
        <v>124</v>
      </c>
      <c r="BM320" s="143" t="s">
        <v>498</v>
      </c>
    </row>
    <row r="321" spans="2:65" s="1" customFormat="1" ht="33" customHeight="1">
      <c r="B321" s="31"/>
      <c r="C321" s="132" t="s">
        <v>499</v>
      </c>
      <c r="D321" s="132" t="s">
        <v>120</v>
      </c>
      <c r="E321" s="133" t="s">
        <v>500</v>
      </c>
      <c r="F321" s="134" t="s">
        <v>501</v>
      </c>
      <c r="G321" s="135" t="s">
        <v>407</v>
      </c>
      <c r="H321" s="136">
        <v>1</v>
      </c>
      <c r="I321" s="137"/>
      <c r="J321" s="136">
        <f t="shared" si="20"/>
        <v>0</v>
      </c>
      <c r="K321" s="138"/>
      <c r="L321" s="31"/>
      <c r="M321" s="139" t="s">
        <v>1</v>
      </c>
      <c r="N321" s="140" t="s">
        <v>36</v>
      </c>
      <c r="P321" s="141">
        <f t="shared" si="21"/>
        <v>0</v>
      </c>
      <c r="Q321" s="141">
        <v>0.39593</v>
      </c>
      <c r="R321" s="141">
        <f t="shared" si="22"/>
        <v>0.39593</v>
      </c>
      <c r="S321" s="141">
        <v>0</v>
      </c>
      <c r="T321" s="142">
        <f t="shared" si="23"/>
        <v>0</v>
      </c>
      <c r="AR321" s="143" t="s">
        <v>124</v>
      </c>
      <c r="AT321" s="143" t="s">
        <v>120</v>
      </c>
      <c r="AU321" s="143" t="s">
        <v>80</v>
      </c>
      <c r="AY321" s="16" t="s">
        <v>118</v>
      </c>
      <c r="BE321" s="144">
        <f t="shared" si="24"/>
        <v>0</v>
      </c>
      <c r="BF321" s="144">
        <f t="shared" si="25"/>
        <v>0</v>
      </c>
      <c r="BG321" s="144">
        <f t="shared" si="26"/>
        <v>0</v>
      </c>
      <c r="BH321" s="144">
        <f t="shared" si="27"/>
        <v>0</v>
      </c>
      <c r="BI321" s="144">
        <f t="shared" si="28"/>
        <v>0</v>
      </c>
      <c r="BJ321" s="16" t="s">
        <v>78</v>
      </c>
      <c r="BK321" s="144">
        <f t="shared" si="29"/>
        <v>0</v>
      </c>
      <c r="BL321" s="16" t="s">
        <v>124</v>
      </c>
      <c r="BM321" s="143" t="s">
        <v>502</v>
      </c>
    </row>
    <row r="322" spans="2:65" s="1" customFormat="1" ht="24.2" customHeight="1">
      <c r="B322" s="31"/>
      <c r="C322" s="166" t="s">
        <v>503</v>
      </c>
      <c r="D322" s="166" t="s">
        <v>218</v>
      </c>
      <c r="E322" s="167" t="s">
        <v>504</v>
      </c>
      <c r="F322" s="168" t="s">
        <v>505</v>
      </c>
      <c r="G322" s="169" t="s">
        <v>407</v>
      </c>
      <c r="H322" s="170">
        <v>1</v>
      </c>
      <c r="I322" s="171"/>
      <c r="J322" s="170">
        <f t="shared" si="20"/>
        <v>0</v>
      </c>
      <c r="K322" s="172"/>
      <c r="L322" s="173"/>
      <c r="M322" s="174" t="s">
        <v>1</v>
      </c>
      <c r="N322" s="175" t="s">
        <v>36</v>
      </c>
      <c r="P322" s="141">
        <f t="shared" si="21"/>
        <v>0</v>
      </c>
      <c r="Q322" s="141">
        <v>0.34699999999999998</v>
      </c>
      <c r="R322" s="141">
        <f t="shared" si="22"/>
        <v>0.34699999999999998</v>
      </c>
      <c r="S322" s="141">
        <v>0</v>
      </c>
      <c r="T322" s="142">
        <f t="shared" si="23"/>
        <v>0</v>
      </c>
      <c r="AR322" s="143" t="s">
        <v>138</v>
      </c>
      <c r="AT322" s="143" t="s">
        <v>218</v>
      </c>
      <c r="AU322" s="143" t="s">
        <v>80</v>
      </c>
      <c r="AY322" s="16" t="s">
        <v>118</v>
      </c>
      <c r="BE322" s="144">
        <f t="shared" si="24"/>
        <v>0</v>
      </c>
      <c r="BF322" s="144">
        <f t="shared" si="25"/>
        <v>0</v>
      </c>
      <c r="BG322" s="144">
        <f t="shared" si="26"/>
        <v>0</v>
      </c>
      <c r="BH322" s="144">
        <f t="shared" si="27"/>
        <v>0</v>
      </c>
      <c r="BI322" s="144">
        <f t="shared" si="28"/>
        <v>0</v>
      </c>
      <c r="BJ322" s="16" t="s">
        <v>78</v>
      </c>
      <c r="BK322" s="144">
        <f t="shared" si="29"/>
        <v>0</v>
      </c>
      <c r="BL322" s="16" t="s">
        <v>124</v>
      </c>
      <c r="BM322" s="143" t="s">
        <v>506</v>
      </c>
    </row>
    <row r="323" spans="2:65" s="11" customFormat="1" ht="22.9" customHeight="1">
      <c r="B323" s="120"/>
      <c r="D323" s="121" t="s">
        <v>70</v>
      </c>
      <c r="E323" s="130" t="s">
        <v>154</v>
      </c>
      <c r="F323" s="130" t="s">
        <v>507</v>
      </c>
      <c r="I323" s="123"/>
      <c r="J323" s="131">
        <f>BK323</f>
        <v>0</v>
      </c>
      <c r="L323" s="120"/>
      <c r="M323" s="125"/>
      <c r="P323" s="126">
        <f>SUM(P324:P337)</f>
        <v>0</v>
      </c>
      <c r="R323" s="126">
        <f>SUM(R324:R337)</f>
        <v>5.5477740000000004</v>
      </c>
      <c r="T323" s="127">
        <f>SUM(T324:T337)</f>
        <v>0</v>
      </c>
      <c r="AR323" s="121" t="s">
        <v>78</v>
      </c>
      <c r="AT323" s="128" t="s">
        <v>70</v>
      </c>
      <c r="AU323" s="128" t="s">
        <v>78</v>
      </c>
      <c r="AY323" s="121" t="s">
        <v>118</v>
      </c>
      <c r="BK323" s="129">
        <f>SUM(BK324:BK337)</f>
        <v>0</v>
      </c>
    </row>
    <row r="324" spans="2:65" s="1" customFormat="1" ht="24.2" customHeight="1">
      <c r="B324" s="31"/>
      <c r="C324" s="132" t="s">
        <v>508</v>
      </c>
      <c r="D324" s="132" t="s">
        <v>120</v>
      </c>
      <c r="E324" s="133" t="s">
        <v>372</v>
      </c>
      <c r="F324" s="134" t="s">
        <v>373</v>
      </c>
      <c r="G324" s="135" t="s">
        <v>157</v>
      </c>
      <c r="H324" s="136">
        <v>204</v>
      </c>
      <c r="I324" s="137"/>
      <c r="J324" s="136">
        <f>ROUND(I324*H324,2)</f>
        <v>0</v>
      </c>
      <c r="K324" s="138"/>
      <c r="L324" s="31"/>
      <c r="M324" s="139" t="s">
        <v>1</v>
      </c>
      <c r="N324" s="140" t="s">
        <v>36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124</v>
      </c>
      <c r="AT324" s="143" t="s">
        <v>120</v>
      </c>
      <c r="AU324" s="143" t="s">
        <v>80</v>
      </c>
      <c r="AY324" s="16" t="s">
        <v>118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78</v>
      </c>
      <c r="BK324" s="144">
        <f>ROUND(I324*H324,2)</f>
        <v>0</v>
      </c>
      <c r="BL324" s="16" t="s">
        <v>124</v>
      </c>
      <c r="BM324" s="143" t="s">
        <v>495</v>
      </c>
    </row>
    <row r="325" spans="2:65" s="1" customFormat="1" ht="16.5" customHeight="1">
      <c r="B325" s="31"/>
      <c r="C325" s="166" t="s">
        <v>509</v>
      </c>
      <c r="D325" s="166" t="s">
        <v>218</v>
      </c>
      <c r="E325" s="167" t="s">
        <v>377</v>
      </c>
      <c r="F325" s="168" t="s">
        <v>378</v>
      </c>
      <c r="G325" s="169" t="s">
        <v>123</v>
      </c>
      <c r="H325" s="170">
        <v>24.48</v>
      </c>
      <c r="I325" s="171"/>
      <c r="J325" s="170">
        <f>ROUND(I325*H325,2)</f>
        <v>0</v>
      </c>
      <c r="K325" s="172"/>
      <c r="L325" s="173"/>
      <c r="M325" s="174" t="s">
        <v>1</v>
      </c>
      <c r="N325" s="175" t="s">
        <v>36</v>
      </c>
      <c r="P325" s="141">
        <f>O325*H325</f>
        <v>0</v>
      </c>
      <c r="Q325" s="141">
        <v>0.222</v>
      </c>
      <c r="R325" s="141">
        <f>Q325*H325</f>
        <v>5.4345600000000003</v>
      </c>
      <c r="S325" s="141">
        <v>0</v>
      </c>
      <c r="T325" s="142">
        <f>S325*H325</f>
        <v>0</v>
      </c>
      <c r="AR325" s="143" t="s">
        <v>138</v>
      </c>
      <c r="AT325" s="143" t="s">
        <v>218</v>
      </c>
      <c r="AU325" s="143" t="s">
        <v>80</v>
      </c>
      <c r="AY325" s="16" t="s">
        <v>118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78</v>
      </c>
      <c r="BK325" s="144">
        <f>ROUND(I325*H325,2)</f>
        <v>0</v>
      </c>
      <c r="BL325" s="16" t="s">
        <v>124</v>
      </c>
      <c r="BM325" s="143" t="s">
        <v>510</v>
      </c>
    </row>
    <row r="326" spans="2:65" s="13" customFormat="1" ht="11.25">
      <c r="B326" s="152"/>
      <c r="D326" s="146" t="s">
        <v>125</v>
      </c>
      <c r="E326" s="153" t="s">
        <v>1</v>
      </c>
      <c r="F326" s="154" t="s">
        <v>511</v>
      </c>
      <c r="H326" s="155">
        <v>24.48</v>
      </c>
      <c r="I326" s="156"/>
      <c r="L326" s="152"/>
      <c r="M326" s="157"/>
      <c r="T326" s="158"/>
      <c r="AT326" s="153" t="s">
        <v>125</v>
      </c>
      <c r="AU326" s="153" t="s">
        <v>80</v>
      </c>
      <c r="AV326" s="13" t="s">
        <v>80</v>
      </c>
      <c r="AW326" s="13" t="s">
        <v>29</v>
      </c>
      <c r="AX326" s="13" t="s">
        <v>71</v>
      </c>
      <c r="AY326" s="153" t="s">
        <v>118</v>
      </c>
    </row>
    <row r="327" spans="2:65" s="14" customFormat="1" ht="11.25">
      <c r="B327" s="159"/>
      <c r="D327" s="146" t="s">
        <v>125</v>
      </c>
      <c r="E327" s="160" t="s">
        <v>1</v>
      </c>
      <c r="F327" s="161" t="s">
        <v>128</v>
      </c>
      <c r="H327" s="162">
        <v>24.48</v>
      </c>
      <c r="I327" s="163"/>
      <c r="L327" s="159"/>
      <c r="M327" s="164"/>
      <c r="T327" s="165"/>
      <c r="AT327" s="160" t="s">
        <v>125</v>
      </c>
      <c r="AU327" s="160" t="s">
        <v>80</v>
      </c>
      <c r="AV327" s="14" t="s">
        <v>124</v>
      </c>
      <c r="AW327" s="14" t="s">
        <v>29</v>
      </c>
      <c r="AX327" s="14" t="s">
        <v>78</v>
      </c>
      <c r="AY327" s="160" t="s">
        <v>118</v>
      </c>
    </row>
    <row r="328" spans="2:65" s="1" customFormat="1" ht="21.75" customHeight="1">
      <c r="B328" s="31"/>
      <c r="C328" s="132" t="s">
        <v>512</v>
      </c>
      <c r="D328" s="132" t="s">
        <v>120</v>
      </c>
      <c r="E328" s="133" t="s">
        <v>513</v>
      </c>
      <c r="F328" s="134" t="s">
        <v>514</v>
      </c>
      <c r="G328" s="135" t="s">
        <v>157</v>
      </c>
      <c r="H328" s="136">
        <v>204</v>
      </c>
      <c r="I328" s="137"/>
      <c r="J328" s="136">
        <f t="shared" ref="J328:J333" si="30">ROUND(I328*H328,2)</f>
        <v>0</v>
      </c>
      <c r="K328" s="138"/>
      <c r="L328" s="31"/>
      <c r="M328" s="139" t="s">
        <v>1</v>
      </c>
      <c r="N328" s="140" t="s">
        <v>36</v>
      </c>
      <c r="P328" s="141">
        <f t="shared" ref="P328:P333" si="31">O328*H328</f>
        <v>0</v>
      </c>
      <c r="Q328" s="141">
        <v>0</v>
      </c>
      <c r="R328" s="141">
        <f t="shared" ref="R328:R333" si="32">Q328*H328</f>
        <v>0</v>
      </c>
      <c r="S328" s="141">
        <v>0</v>
      </c>
      <c r="T328" s="142">
        <f t="shared" ref="T328:T333" si="33">S328*H328</f>
        <v>0</v>
      </c>
      <c r="AR328" s="143" t="s">
        <v>124</v>
      </c>
      <c r="AT328" s="143" t="s">
        <v>120</v>
      </c>
      <c r="AU328" s="143" t="s">
        <v>80</v>
      </c>
      <c r="AY328" s="16" t="s">
        <v>118</v>
      </c>
      <c r="BE328" s="144">
        <f t="shared" ref="BE328:BE333" si="34">IF(N328="základní",J328,0)</f>
        <v>0</v>
      </c>
      <c r="BF328" s="144">
        <f t="shared" ref="BF328:BF333" si="35">IF(N328="snížená",J328,0)</f>
        <v>0</v>
      </c>
      <c r="BG328" s="144">
        <f t="shared" ref="BG328:BG333" si="36">IF(N328="zákl. přenesená",J328,0)</f>
        <v>0</v>
      </c>
      <c r="BH328" s="144">
        <f t="shared" ref="BH328:BH333" si="37">IF(N328="sníž. přenesená",J328,0)</f>
        <v>0</v>
      </c>
      <c r="BI328" s="144">
        <f t="shared" ref="BI328:BI333" si="38">IF(N328="nulová",J328,0)</f>
        <v>0</v>
      </c>
      <c r="BJ328" s="16" t="s">
        <v>78</v>
      </c>
      <c r="BK328" s="144">
        <f t="shared" ref="BK328:BK333" si="39">ROUND(I328*H328,2)</f>
        <v>0</v>
      </c>
      <c r="BL328" s="16" t="s">
        <v>124</v>
      </c>
      <c r="BM328" s="143" t="s">
        <v>515</v>
      </c>
    </row>
    <row r="329" spans="2:65" s="1" customFormat="1" ht="24.2" customHeight="1">
      <c r="B329" s="31"/>
      <c r="C329" s="132" t="s">
        <v>516</v>
      </c>
      <c r="D329" s="132" t="s">
        <v>120</v>
      </c>
      <c r="E329" s="133" t="s">
        <v>517</v>
      </c>
      <c r="F329" s="134" t="s">
        <v>518</v>
      </c>
      <c r="G329" s="135" t="s">
        <v>157</v>
      </c>
      <c r="H329" s="136">
        <v>204</v>
      </c>
      <c r="I329" s="137"/>
      <c r="J329" s="136">
        <f t="shared" si="30"/>
        <v>0</v>
      </c>
      <c r="K329" s="138"/>
      <c r="L329" s="31"/>
      <c r="M329" s="139" t="s">
        <v>1</v>
      </c>
      <c r="N329" s="140" t="s">
        <v>36</v>
      </c>
      <c r="P329" s="141">
        <f t="shared" si="31"/>
        <v>0</v>
      </c>
      <c r="Q329" s="141">
        <v>0</v>
      </c>
      <c r="R329" s="141">
        <f t="shared" si="32"/>
        <v>0</v>
      </c>
      <c r="S329" s="141">
        <v>0</v>
      </c>
      <c r="T329" s="142">
        <f t="shared" si="33"/>
        <v>0</v>
      </c>
      <c r="AR329" s="143" t="s">
        <v>124</v>
      </c>
      <c r="AT329" s="143" t="s">
        <v>120</v>
      </c>
      <c r="AU329" s="143" t="s">
        <v>80</v>
      </c>
      <c r="AY329" s="16" t="s">
        <v>118</v>
      </c>
      <c r="BE329" s="144">
        <f t="shared" si="34"/>
        <v>0</v>
      </c>
      <c r="BF329" s="144">
        <f t="shared" si="35"/>
        <v>0</v>
      </c>
      <c r="BG329" s="144">
        <f t="shared" si="36"/>
        <v>0</v>
      </c>
      <c r="BH329" s="144">
        <f t="shared" si="37"/>
        <v>0</v>
      </c>
      <c r="BI329" s="144">
        <f t="shared" si="38"/>
        <v>0</v>
      </c>
      <c r="BJ329" s="16" t="s">
        <v>78</v>
      </c>
      <c r="BK329" s="144">
        <f t="shared" si="39"/>
        <v>0</v>
      </c>
      <c r="BL329" s="16" t="s">
        <v>124</v>
      </c>
      <c r="BM329" s="143" t="s">
        <v>509</v>
      </c>
    </row>
    <row r="330" spans="2:65" s="1" customFormat="1" ht="24.2" customHeight="1">
      <c r="B330" s="31"/>
      <c r="C330" s="132" t="s">
        <v>519</v>
      </c>
      <c r="D330" s="132" t="s">
        <v>120</v>
      </c>
      <c r="E330" s="133" t="s">
        <v>520</v>
      </c>
      <c r="F330" s="134" t="s">
        <v>521</v>
      </c>
      <c r="G330" s="135" t="s">
        <v>176</v>
      </c>
      <c r="H330" s="136">
        <v>24.48</v>
      </c>
      <c r="I330" s="137"/>
      <c r="J330" s="136">
        <f t="shared" si="30"/>
        <v>0</v>
      </c>
      <c r="K330" s="138"/>
      <c r="L330" s="31"/>
      <c r="M330" s="139" t="s">
        <v>1</v>
      </c>
      <c r="N330" s="140" t="s">
        <v>36</v>
      </c>
      <c r="P330" s="141">
        <f t="shared" si="31"/>
        <v>0</v>
      </c>
      <c r="Q330" s="141">
        <v>0</v>
      </c>
      <c r="R330" s="141">
        <f t="shared" si="32"/>
        <v>0</v>
      </c>
      <c r="S330" s="141">
        <v>0</v>
      </c>
      <c r="T330" s="142">
        <f t="shared" si="33"/>
        <v>0</v>
      </c>
      <c r="AR330" s="143" t="s">
        <v>124</v>
      </c>
      <c r="AT330" s="143" t="s">
        <v>120</v>
      </c>
      <c r="AU330" s="143" t="s">
        <v>80</v>
      </c>
      <c r="AY330" s="16" t="s">
        <v>118</v>
      </c>
      <c r="BE330" s="144">
        <f t="shared" si="34"/>
        <v>0</v>
      </c>
      <c r="BF330" s="144">
        <f t="shared" si="35"/>
        <v>0</v>
      </c>
      <c r="BG330" s="144">
        <f t="shared" si="36"/>
        <v>0</v>
      </c>
      <c r="BH330" s="144">
        <f t="shared" si="37"/>
        <v>0</v>
      </c>
      <c r="BI330" s="144">
        <f t="shared" si="38"/>
        <v>0</v>
      </c>
      <c r="BJ330" s="16" t="s">
        <v>78</v>
      </c>
      <c r="BK330" s="144">
        <f t="shared" si="39"/>
        <v>0</v>
      </c>
      <c r="BL330" s="16" t="s">
        <v>124</v>
      </c>
      <c r="BM330" s="143" t="s">
        <v>516</v>
      </c>
    </row>
    <row r="331" spans="2:65" s="1" customFormat="1" ht="24.2" customHeight="1">
      <c r="B331" s="31"/>
      <c r="C331" s="132" t="s">
        <v>515</v>
      </c>
      <c r="D331" s="132" t="s">
        <v>120</v>
      </c>
      <c r="E331" s="133" t="s">
        <v>522</v>
      </c>
      <c r="F331" s="134" t="s">
        <v>523</v>
      </c>
      <c r="G331" s="135" t="s">
        <v>157</v>
      </c>
      <c r="H331" s="136">
        <v>110</v>
      </c>
      <c r="I331" s="137"/>
      <c r="J331" s="136">
        <f t="shared" si="30"/>
        <v>0</v>
      </c>
      <c r="K331" s="138"/>
      <c r="L331" s="31"/>
      <c r="M331" s="139" t="s">
        <v>1</v>
      </c>
      <c r="N331" s="140" t="s">
        <v>36</v>
      </c>
      <c r="P331" s="141">
        <f t="shared" si="31"/>
        <v>0</v>
      </c>
      <c r="Q331" s="141">
        <v>0</v>
      </c>
      <c r="R331" s="141">
        <f t="shared" si="32"/>
        <v>0</v>
      </c>
      <c r="S331" s="141">
        <v>0</v>
      </c>
      <c r="T331" s="142">
        <f t="shared" si="33"/>
        <v>0</v>
      </c>
      <c r="AR331" s="143" t="s">
        <v>124</v>
      </c>
      <c r="AT331" s="143" t="s">
        <v>120</v>
      </c>
      <c r="AU331" s="143" t="s">
        <v>80</v>
      </c>
      <c r="AY331" s="16" t="s">
        <v>118</v>
      </c>
      <c r="BE331" s="144">
        <f t="shared" si="34"/>
        <v>0</v>
      </c>
      <c r="BF331" s="144">
        <f t="shared" si="35"/>
        <v>0</v>
      </c>
      <c r="BG331" s="144">
        <f t="shared" si="36"/>
        <v>0</v>
      </c>
      <c r="BH331" s="144">
        <f t="shared" si="37"/>
        <v>0</v>
      </c>
      <c r="BI331" s="144">
        <f t="shared" si="38"/>
        <v>0</v>
      </c>
      <c r="BJ331" s="16" t="s">
        <v>78</v>
      </c>
      <c r="BK331" s="144">
        <f t="shared" si="39"/>
        <v>0</v>
      </c>
      <c r="BL331" s="16" t="s">
        <v>124</v>
      </c>
      <c r="BM331" s="143" t="s">
        <v>524</v>
      </c>
    </row>
    <row r="332" spans="2:65" s="1" customFormat="1" ht="33" customHeight="1">
      <c r="B332" s="31"/>
      <c r="C332" s="132" t="s">
        <v>525</v>
      </c>
      <c r="D332" s="132" t="s">
        <v>120</v>
      </c>
      <c r="E332" s="133" t="s">
        <v>526</v>
      </c>
      <c r="F332" s="134" t="s">
        <v>527</v>
      </c>
      <c r="G332" s="135" t="s">
        <v>157</v>
      </c>
      <c r="H332" s="136">
        <v>110</v>
      </c>
      <c r="I332" s="137"/>
      <c r="J332" s="136">
        <f t="shared" si="30"/>
        <v>0</v>
      </c>
      <c r="K332" s="138"/>
      <c r="L332" s="31"/>
      <c r="M332" s="139" t="s">
        <v>1</v>
      </c>
      <c r="N332" s="140" t="s">
        <v>36</v>
      </c>
      <c r="P332" s="141">
        <f t="shared" si="31"/>
        <v>0</v>
      </c>
      <c r="Q332" s="141">
        <v>6.0999999999999997E-4</v>
      </c>
      <c r="R332" s="141">
        <f t="shared" si="32"/>
        <v>6.7099999999999993E-2</v>
      </c>
      <c r="S332" s="141">
        <v>0</v>
      </c>
      <c r="T332" s="142">
        <f t="shared" si="33"/>
        <v>0</v>
      </c>
      <c r="AR332" s="143" t="s">
        <v>124</v>
      </c>
      <c r="AT332" s="143" t="s">
        <v>120</v>
      </c>
      <c r="AU332" s="143" t="s">
        <v>80</v>
      </c>
      <c r="AY332" s="16" t="s">
        <v>118</v>
      </c>
      <c r="BE332" s="144">
        <f t="shared" si="34"/>
        <v>0</v>
      </c>
      <c r="BF332" s="144">
        <f t="shared" si="35"/>
        <v>0</v>
      </c>
      <c r="BG332" s="144">
        <f t="shared" si="36"/>
        <v>0</v>
      </c>
      <c r="BH332" s="144">
        <f t="shared" si="37"/>
        <v>0</v>
      </c>
      <c r="BI332" s="144">
        <f t="shared" si="38"/>
        <v>0</v>
      </c>
      <c r="BJ332" s="16" t="s">
        <v>78</v>
      </c>
      <c r="BK332" s="144">
        <f t="shared" si="39"/>
        <v>0</v>
      </c>
      <c r="BL332" s="16" t="s">
        <v>124</v>
      </c>
      <c r="BM332" s="143" t="s">
        <v>528</v>
      </c>
    </row>
    <row r="333" spans="2:65" s="1" customFormat="1" ht="24.2" customHeight="1">
      <c r="B333" s="31"/>
      <c r="C333" s="132" t="s">
        <v>352</v>
      </c>
      <c r="D333" s="132" t="s">
        <v>120</v>
      </c>
      <c r="E333" s="133" t="s">
        <v>529</v>
      </c>
      <c r="F333" s="134" t="s">
        <v>530</v>
      </c>
      <c r="G333" s="135" t="s">
        <v>123</v>
      </c>
      <c r="H333" s="136">
        <v>113.5</v>
      </c>
      <c r="I333" s="137"/>
      <c r="J333" s="136">
        <f t="shared" si="30"/>
        <v>0</v>
      </c>
      <c r="K333" s="138"/>
      <c r="L333" s="31"/>
      <c r="M333" s="139" t="s">
        <v>1</v>
      </c>
      <c r="N333" s="140" t="s">
        <v>36</v>
      </c>
      <c r="P333" s="141">
        <f t="shared" si="31"/>
        <v>0</v>
      </c>
      <c r="Q333" s="141">
        <v>4.0000000000000003E-5</v>
      </c>
      <c r="R333" s="141">
        <f t="shared" si="32"/>
        <v>4.5400000000000006E-3</v>
      </c>
      <c r="S333" s="141">
        <v>0</v>
      </c>
      <c r="T333" s="142">
        <f t="shared" si="33"/>
        <v>0</v>
      </c>
      <c r="AR333" s="143" t="s">
        <v>153</v>
      </c>
      <c r="AT333" s="143" t="s">
        <v>120</v>
      </c>
      <c r="AU333" s="143" t="s">
        <v>80</v>
      </c>
      <c r="AY333" s="16" t="s">
        <v>118</v>
      </c>
      <c r="BE333" s="144">
        <f t="shared" si="34"/>
        <v>0</v>
      </c>
      <c r="BF333" s="144">
        <f t="shared" si="35"/>
        <v>0</v>
      </c>
      <c r="BG333" s="144">
        <f t="shared" si="36"/>
        <v>0</v>
      </c>
      <c r="BH333" s="144">
        <f t="shared" si="37"/>
        <v>0</v>
      </c>
      <c r="BI333" s="144">
        <f t="shared" si="38"/>
        <v>0</v>
      </c>
      <c r="BJ333" s="16" t="s">
        <v>78</v>
      </c>
      <c r="BK333" s="144">
        <f t="shared" si="39"/>
        <v>0</v>
      </c>
      <c r="BL333" s="16" t="s">
        <v>153</v>
      </c>
      <c r="BM333" s="143" t="s">
        <v>531</v>
      </c>
    </row>
    <row r="334" spans="2:65" s="13" customFormat="1" ht="11.25">
      <c r="B334" s="152"/>
      <c r="D334" s="146" t="s">
        <v>125</v>
      </c>
      <c r="E334" s="153" t="s">
        <v>1</v>
      </c>
      <c r="F334" s="154" t="s">
        <v>532</v>
      </c>
      <c r="H334" s="155">
        <v>113.5</v>
      </c>
      <c r="I334" s="156"/>
      <c r="L334" s="152"/>
      <c r="M334" s="157"/>
      <c r="T334" s="158"/>
      <c r="AT334" s="153" t="s">
        <v>125</v>
      </c>
      <c r="AU334" s="153" t="s">
        <v>80</v>
      </c>
      <c r="AV334" s="13" t="s">
        <v>80</v>
      </c>
      <c r="AW334" s="13" t="s">
        <v>29</v>
      </c>
      <c r="AX334" s="13" t="s">
        <v>71</v>
      </c>
      <c r="AY334" s="153" t="s">
        <v>118</v>
      </c>
    </row>
    <row r="335" spans="2:65" s="14" customFormat="1" ht="11.25">
      <c r="B335" s="159"/>
      <c r="D335" s="146" t="s">
        <v>125</v>
      </c>
      <c r="E335" s="160" t="s">
        <v>1</v>
      </c>
      <c r="F335" s="161" t="s">
        <v>128</v>
      </c>
      <c r="H335" s="162">
        <v>113.5</v>
      </c>
      <c r="I335" s="163"/>
      <c r="L335" s="159"/>
      <c r="M335" s="164"/>
      <c r="T335" s="165"/>
      <c r="AT335" s="160" t="s">
        <v>125</v>
      </c>
      <c r="AU335" s="160" t="s">
        <v>80</v>
      </c>
      <c r="AV335" s="14" t="s">
        <v>124</v>
      </c>
      <c r="AW335" s="14" t="s">
        <v>29</v>
      </c>
      <c r="AX335" s="14" t="s">
        <v>78</v>
      </c>
      <c r="AY335" s="160" t="s">
        <v>118</v>
      </c>
    </row>
    <row r="336" spans="2:65" s="1" customFormat="1" ht="24.2" customHeight="1">
      <c r="B336" s="31"/>
      <c r="C336" s="166" t="s">
        <v>533</v>
      </c>
      <c r="D336" s="166" t="s">
        <v>218</v>
      </c>
      <c r="E336" s="167" t="s">
        <v>534</v>
      </c>
      <c r="F336" s="168" t="s">
        <v>535</v>
      </c>
      <c r="G336" s="169" t="s">
        <v>123</v>
      </c>
      <c r="H336" s="170">
        <v>138.58000000000001</v>
      </c>
      <c r="I336" s="171"/>
      <c r="J336" s="170">
        <f>ROUND(I336*H336,2)</f>
        <v>0</v>
      </c>
      <c r="K336" s="172"/>
      <c r="L336" s="173"/>
      <c r="M336" s="174" t="s">
        <v>1</v>
      </c>
      <c r="N336" s="175" t="s">
        <v>36</v>
      </c>
      <c r="P336" s="141">
        <f>O336*H336</f>
        <v>0</v>
      </c>
      <c r="Q336" s="141">
        <v>2.9999999999999997E-4</v>
      </c>
      <c r="R336" s="141">
        <f>Q336*H336</f>
        <v>4.1574E-2</v>
      </c>
      <c r="S336" s="141">
        <v>0</v>
      </c>
      <c r="T336" s="142">
        <f>S336*H336</f>
        <v>0</v>
      </c>
      <c r="AR336" s="143" t="s">
        <v>256</v>
      </c>
      <c r="AT336" s="143" t="s">
        <v>218</v>
      </c>
      <c r="AU336" s="143" t="s">
        <v>80</v>
      </c>
      <c r="AY336" s="16" t="s">
        <v>118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78</v>
      </c>
      <c r="BK336" s="144">
        <f>ROUND(I336*H336,2)</f>
        <v>0</v>
      </c>
      <c r="BL336" s="16" t="s">
        <v>153</v>
      </c>
      <c r="BM336" s="143" t="s">
        <v>536</v>
      </c>
    </row>
    <row r="337" spans="2:65" s="13" customFormat="1" ht="11.25">
      <c r="B337" s="152"/>
      <c r="D337" s="146" t="s">
        <v>125</v>
      </c>
      <c r="F337" s="154" t="s">
        <v>537</v>
      </c>
      <c r="H337" s="155">
        <v>138.58000000000001</v>
      </c>
      <c r="I337" s="156"/>
      <c r="L337" s="152"/>
      <c r="M337" s="157"/>
      <c r="T337" s="158"/>
      <c r="AT337" s="153" t="s">
        <v>125</v>
      </c>
      <c r="AU337" s="153" t="s">
        <v>80</v>
      </c>
      <c r="AV337" s="13" t="s">
        <v>80</v>
      </c>
      <c r="AW337" s="13" t="s">
        <v>4</v>
      </c>
      <c r="AX337" s="13" t="s">
        <v>78</v>
      </c>
      <c r="AY337" s="153" t="s">
        <v>118</v>
      </c>
    </row>
    <row r="338" spans="2:65" s="11" customFormat="1" ht="22.9" customHeight="1">
      <c r="B338" s="120"/>
      <c r="D338" s="121" t="s">
        <v>70</v>
      </c>
      <c r="E338" s="130" t="s">
        <v>538</v>
      </c>
      <c r="F338" s="130" t="s">
        <v>539</v>
      </c>
      <c r="I338" s="123"/>
      <c r="J338" s="131">
        <f>BK338</f>
        <v>0</v>
      </c>
      <c r="L338" s="120"/>
      <c r="M338" s="125"/>
      <c r="P338" s="126">
        <f>SUM(P339:P352)</f>
        <v>0</v>
      </c>
      <c r="R338" s="126">
        <f>SUM(R339:R352)</f>
        <v>0</v>
      </c>
      <c r="T338" s="127">
        <f>SUM(T339:T352)</f>
        <v>0</v>
      </c>
      <c r="AR338" s="121" t="s">
        <v>78</v>
      </c>
      <c r="AT338" s="128" t="s">
        <v>70</v>
      </c>
      <c r="AU338" s="128" t="s">
        <v>78</v>
      </c>
      <c r="AY338" s="121" t="s">
        <v>118</v>
      </c>
      <c r="BK338" s="129">
        <f>SUM(BK339:BK352)</f>
        <v>0</v>
      </c>
    </row>
    <row r="339" spans="2:65" s="1" customFormat="1" ht="21.75" customHeight="1">
      <c r="B339" s="31"/>
      <c r="C339" s="132" t="s">
        <v>540</v>
      </c>
      <c r="D339" s="132" t="s">
        <v>120</v>
      </c>
      <c r="E339" s="133" t="s">
        <v>381</v>
      </c>
      <c r="F339" s="134" t="s">
        <v>382</v>
      </c>
      <c r="G339" s="135" t="s">
        <v>221</v>
      </c>
      <c r="H339" s="136">
        <v>804.44</v>
      </c>
      <c r="I339" s="137"/>
      <c r="J339" s="136">
        <f>ROUND(I339*H339,2)</f>
        <v>0</v>
      </c>
      <c r="K339" s="138"/>
      <c r="L339" s="31"/>
      <c r="M339" s="139" t="s">
        <v>1</v>
      </c>
      <c r="N339" s="140" t="s">
        <v>36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124</v>
      </c>
      <c r="AT339" s="143" t="s">
        <v>120</v>
      </c>
      <c r="AU339" s="143" t="s">
        <v>80</v>
      </c>
      <c r="AY339" s="16" t="s">
        <v>118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6" t="s">
        <v>78</v>
      </c>
      <c r="BK339" s="144">
        <f>ROUND(I339*H339,2)</f>
        <v>0</v>
      </c>
      <c r="BL339" s="16" t="s">
        <v>124</v>
      </c>
      <c r="BM339" s="143" t="s">
        <v>541</v>
      </c>
    </row>
    <row r="340" spans="2:65" s="1" customFormat="1" ht="24.2" customHeight="1">
      <c r="B340" s="31"/>
      <c r="C340" s="132" t="s">
        <v>542</v>
      </c>
      <c r="D340" s="132" t="s">
        <v>120</v>
      </c>
      <c r="E340" s="133" t="s">
        <v>385</v>
      </c>
      <c r="F340" s="134" t="s">
        <v>386</v>
      </c>
      <c r="G340" s="135" t="s">
        <v>221</v>
      </c>
      <c r="H340" s="136">
        <v>19306.8</v>
      </c>
      <c r="I340" s="137"/>
      <c r="J340" s="136">
        <f>ROUND(I340*H340,2)</f>
        <v>0</v>
      </c>
      <c r="K340" s="138"/>
      <c r="L340" s="31"/>
      <c r="M340" s="139" t="s">
        <v>1</v>
      </c>
      <c r="N340" s="140" t="s">
        <v>36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124</v>
      </c>
      <c r="AT340" s="143" t="s">
        <v>120</v>
      </c>
      <c r="AU340" s="143" t="s">
        <v>80</v>
      </c>
      <c r="AY340" s="16" t="s">
        <v>118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78</v>
      </c>
      <c r="BK340" s="144">
        <f>ROUND(I340*H340,2)</f>
        <v>0</v>
      </c>
      <c r="BL340" s="16" t="s">
        <v>124</v>
      </c>
      <c r="BM340" s="143" t="s">
        <v>543</v>
      </c>
    </row>
    <row r="341" spans="2:65" s="12" customFormat="1" ht="11.25">
      <c r="B341" s="145"/>
      <c r="D341" s="146" t="s">
        <v>125</v>
      </c>
      <c r="E341" s="147" t="s">
        <v>1</v>
      </c>
      <c r="F341" s="148" t="s">
        <v>388</v>
      </c>
      <c r="H341" s="147" t="s">
        <v>1</v>
      </c>
      <c r="I341" s="149"/>
      <c r="L341" s="145"/>
      <c r="M341" s="150"/>
      <c r="T341" s="151"/>
      <c r="AT341" s="147" t="s">
        <v>125</v>
      </c>
      <c r="AU341" s="147" t="s">
        <v>80</v>
      </c>
      <c r="AV341" s="12" t="s">
        <v>78</v>
      </c>
      <c r="AW341" s="12" t="s">
        <v>29</v>
      </c>
      <c r="AX341" s="12" t="s">
        <v>71</v>
      </c>
      <c r="AY341" s="147" t="s">
        <v>118</v>
      </c>
    </row>
    <row r="342" spans="2:65" s="13" customFormat="1" ht="11.25">
      <c r="B342" s="152"/>
      <c r="D342" s="146" t="s">
        <v>125</v>
      </c>
      <c r="E342" s="153" t="s">
        <v>1</v>
      </c>
      <c r="F342" s="154" t="s">
        <v>544</v>
      </c>
      <c r="H342" s="155">
        <v>19306.800000000003</v>
      </c>
      <c r="I342" s="156"/>
      <c r="L342" s="152"/>
      <c r="M342" s="157"/>
      <c r="T342" s="158"/>
      <c r="AT342" s="153" t="s">
        <v>125</v>
      </c>
      <c r="AU342" s="153" t="s">
        <v>80</v>
      </c>
      <c r="AV342" s="13" t="s">
        <v>80</v>
      </c>
      <c r="AW342" s="13" t="s">
        <v>29</v>
      </c>
      <c r="AX342" s="13" t="s">
        <v>71</v>
      </c>
      <c r="AY342" s="153" t="s">
        <v>118</v>
      </c>
    </row>
    <row r="343" spans="2:65" s="14" customFormat="1" ht="11.25">
      <c r="B343" s="159"/>
      <c r="D343" s="146" t="s">
        <v>125</v>
      </c>
      <c r="E343" s="160" t="s">
        <v>1</v>
      </c>
      <c r="F343" s="161" t="s">
        <v>128</v>
      </c>
      <c r="H343" s="162">
        <v>19306.800000000003</v>
      </c>
      <c r="I343" s="163"/>
      <c r="L343" s="159"/>
      <c r="M343" s="164"/>
      <c r="T343" s="165"/>
      <c r="AT343" s="160" t="s">
        <v>125</v>
      </c>
      <c r="AU343" s="160" t="s">
        <v>80</v>
      </c>
      <c r="AV343" s="14" t="s">
        <v>124</v>
      </c>
      <c r="AW343" s="14" t="s">
        <v>29</v>
      </c>
      <c r="AX343" s="14" t="s">
        <v>78</v>
      </c>
      <c r="AY343" s="160" t="s">
        <v>118</v>
      </c>
    </row>
    <row r="344" spans="2:65" s="1" customFormat="1" ht="44.25" customHeight="1">
      <c r="B344" s="31"/>
      <c r="C344" s="132" t="s">
        <v>321</v>
      </c>
      <c r="D344" s="132" t="s">
        <v>120</v>
      </c>
      <c r="E344" s="133" t="s">
        <v>390</v>
      </c>
      <c r="F344" s="134" t="s">
        <v>391</v>
      </c>
      <c r="G344" s="135" t="s">
        <v>221</v>
      </c>
      <c r="H344" s="136">
        <v>704.44</v>
      </c>
      <c r="I344" s="137"/>
      <c r="J344" s="136">
        <f>ROUND(I344*H344,2)</f>
        <v>0</v>
      </c>
      <c r="K344" s="138"/>
      <c r="L344" s="31"/>
      <c r="M344" s="139" t="s">
        <v>1</v>
      </c>
      <c r="N344" s="140" t="s">
        <v>36</v>
      </c>
      <c r="P344" s="141">
        <f>O344*H344</f>
        <v>0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124</v>
      </c>
      <c r="AT344" s="143" t="s">
        <v>120</v>
      </c>
      <c r="AU344" s="143" t="s">
        <v>80</v>
      </c>
      <c r="AY344" s="16" t="s">
        <v>118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78</v>
      </c>
      <c r="BK344" s="144">
        <f>ROUND(I344*H344,2)</f>
        <v>0</v>
      </c>
      <c r="BL344" s="16" t="s">
        <v>124</v>
      </c>
      <c r="BM344" s="143" t="s">
        <v>545</v>
      </c>
    </row>
    <row r="345" spans="2:65" s="12" customFormat="1" ht="11.25">
      <c r="B345" s="145"/>
      <c r="D345" s="146" t="s">
        <v>125</v>
      </c>
      <c r="E345" s="147" t="s">
        <v>1</v>
      </c>
      <c r="F345" s="148" t="s">
        <v>393</v>
      </c>
      <c r="H345" s="147" t="s">
        <v>1</v>
      </c>
      <c r="I345" s="149"/>
      <c r="L345" s="145"/>
      <c r="M345" s="150"/>
      <c r="T345" s="151"/>
      <c r="AT345" s="147" t="s">
        <v>125</v>
      </c>
      <c r="AU345" s="147" t="s">
        <v>80</v>
      </c>
      <c r="AV345" s="12" t="s">
        <v>78</v>
      </c>
      <c r="AW345" s="12" t="s">
        <v>29</v>
      </c>
      <c r="AX345" s="12" t="s">
        <v>71</v>
      </c>
      <c r="AY345" s="147" t="s">
        <v>118</v>
      </c>
    </row>
    <row r="346" spans="2:65" s="13" customFormat="1" ht="11.25">
      <c r="B346" s="152"/>
      <c r="D346" s="146" t="s">
        <v>125</v>
      </c>
      <c r="E346" s="153" t="s">
        <v>1</v>
      </c>
      <c r="F346" s="154" t="s">
        <v>546</v>
      </c>
      <c r="H346" s="155">
        <v>704.4375</v>
      </c>
      <c r="I346" s="156"/>
      <c r="L346" s="152"/>
      <c r="M346" s="157"/>
      <c r="T346" s="158"/>
      <c r="AT346" s="153" t="s">
        <v>125</v>
      </c>
      <c r="AU346" s="153" t="s">
        <v>80</v>
      </c>
      <c r="AV346" s="13" t="s">
        <v>80</v>
      </c>
      <c r="AW346" s="13" t="s">
        <v>29</v>
      </c>
      <c r="AX346" s="13" t="s">
        <v>71</v>
      </c>
      <c r="AY346" s="153" t="s">
        <v>118</v>
      </c>
    </row>
    <row r="347" spans="2:65" s="14" customFormat="1" ht="11.25">
      <c r="B347" s="159"/>
      <c r="D347" s="146" t="s">
        <v>125</v>
      </c>
      <c r="E347" s="160" t="s">
        <v>1</v>
      </c>
      <c r="F347" s="161" t="s">
        <v>128</v>
      </c>
      <c r="H347" s="162">
        <v>704.4375</v>
      </c>
      <c r="I347" s="163"/>
      <c r="L347" s="159"/>
      <c r="M347" s="164"/>
      <c r="T347" s="165"/>
      <c r="AT347" s="160" t="s">
        <v>125</v>
      </c>
      <c r="AU347" s="160" t="s">
        <v>80</v>
      </c>
      <c r="AV347" s="14" t="s">
        <v>124</v>
      </c>
      <c r="AW347" s="14" t="s">
        <v>29</v>
      </c>
      <c r="AX347" s="14" t="s">
        <v>78</v>
      </c>
      <c r="AY347" s="160" t="s">
        <v>118</v>
      </c>
    </row>
    <row r="348" spans="2:65" s="1" customFormat="1" ht="37.9" customHeight="1">
      <c r="B348" s="31"/>
      <c r="C348" s="132" t="s">
        <v>547</v>
      </c>
      <c r="D348" s="132" t="s">
        <v>120</v>
      </c>
      <c r="E348" s="133" t="s">
        <v>548</v>
      </c>
      <c r="F348" s="134" t="s">
        <v>549</v>
      </c>
      <c r="G348" s="135" t="s">
        <v>221</v>
      </c>
      <c r="H348" s="136">
        <v>100</v>
      </c>
      <c r="I348" s="137"/>
      <c r="J348" s="136">
        <f>ROUND(I348*H348,2)</f>
        <v>0</v>
      </c>
      <c r="K348" s="138"/>
      <c r="L348" s="31"/>
      <c r="M348" s="139" t="s">
        <v>1</v>
      </c>
      <c r="N348" s="140" t="s">
        <v>36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124</v>
      </c>
      <c r="AT348" s="143" t="s">
        <v>120</v>
      </c>
      <c r="AU348" s="143" t="s">
        <v>80</v>
      </c>
      <c r="AY348" s="16" t="s">
        <v>118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6" t="s">
        <v>78</v>
      </c>
      <c r="BK348" s="144">
        <f>ROUND(I348*H348,2)</f>
        <v>0</v>
      </c>
      <c r="BL348" s="16" t="s">
        <v>124</v>
      </c>
      <c r="BM348" s="143" t="s">
        <v>321</v>
      </c>
    </row>
    <row r="349" spans="2:65" s="12" customFormat="1" ht="11.25">
      <c r="B349" s="145"/>
      <c r="D349" s="146" t="s">
        <v>125</v>
      </c>
      <c r="E349" s="147" t="s">
        <v>1</v>
      </c>
      <c r="F349" s="148" t="s">
        <v>550</v>
      </c>
      <c r="H349" s="147" t="s">
        <v>1</v>
      </c>
      <c r="I349" s="149"/>
      <c r="L349" s="145"/>
      <c r="M349" s="150"/>
      <c r="T349" s="151"/>
      <c r="AT349" s="147" t="s">
        <v>125</v>
      </c>
      <c r="AU349" s="147" t="s">
        <v>80</v>
      </c>
      <c r="AV349" s="12" t="s">
        <v>78</v>
      </c>
      <c r="AW349" s="12" t="s">
        <v>29</v>
      </c>
      <c r="AX349" s="12" t="s">
        <v>71</v>
      </c>
      <c r="AY349" s="147" t="s">
        <v>118</v>
      </c>
    </row>
    <row r="350" spans="2:65" s="12" customFormat="1" ht="11.25">
      <c r="B350" s="145"/>
      <c r="D350" s="146" t="s">
        <v>125</v>
      </c>
      <c r="E350" s="147" t="s">
        <v>1</v>
      </c>
      <c r="F350" s="148" t="s">
        <v>551</v>
      </c>
      <c r="H350" s="147" t="s">
        <v>1</v>
      </c>
      <c r="I350" s="149"/>
      <c r="L350" s="145"/>
      <c r="M350" s="150"/>
      <c r="T350" s="151"/>
      <c r="AT350" s="147" t="s">
        <v>125</v>
      </c>
      <c r="AU350" s="147" t="s">
        <v>80</v>
      </c>
      <c r="AV350" s="12" t="s">
        <v>78</v>
      </c>
      <c r="AW350" s="12" t="s">
        <v>29</v>
      </c>
      <c r="AX350" s="12" t="s">
        <v>71</v>
      </c>
      <c r="AY350" s="147" t="s">
        <v>118</v>
      </c>
    </row>
    <row r="351" spans="2:65" s="13" customFormat="1" ht="11.25">
      <c r="B351" s="152"/>
      <c r="D351" s="146" t="s">
        <v>125</v>
      </c>
      <c r="E351" s="153" t="s">
        <v>1</v>
      </c>
      <c r="F351" s="154" t="s">
        <v>540</v>
      </c>
      <c r="H351" s="155">
        <v>100</v>
      </c>
      <c r="I351" s="156"/>
      <c r="L351" s="152"/>
      <c r="M351" s="157"/>
      <c r="T351" s="158"/>
      <c r="AT351" s="153" t="s">
        <v>125</v>
      </c>
      <c r="AU351" s="153" t="s">
        <v>80</v>
      </c>
      <c r="AV351" s="13" t="s">
        <v>80</v>
      </c>
      <c r="AW351" s="13" t="s">
        <v>29</v>
      </c>
      <c r="AX351" s="13" t="s">
        <v>71</v>
      </c>
      <c r="AY351" s="153" t="s">
        <v>118</v>
      </c>
    </row>
    <row r="352" spans="2:65" s="14" customFormat="1" ht="11.25">
      <c r="B352" s="159"/>
      <c r="D352" s="146" t="s">
        <v>125</v>
      </c>
      <c r="E352" s="160" t="s">
        <v>1</v>
      </c>
      <c r="F352" s="161" t="s">
        <v>128</v>
      </c>
      <c r="H352" s="162">
        <v>100</v>
      </c>
      <c r="I352" s="163"/>
      <c r="L352" s="159"/>
      <c r="M352" s="164"/>
      <c r="T352" s="165"/>
      <c r="AT352" s="160" t="s">
        <v>125</v>
      </c>
      <c r="AU352" s="160" t="s">
        <v>80</v>
      </c>
      <c r="AV352" s="14" t="s">
        <v>124</v>
      </c>
      <c r="AW352" s="14" t="s">
        <v>29</v>
      </c>
      <c r="AX352" s="14" t="s">
        <v>78</v>
      </c>
      <c r="AY352" s="160" t="s">
        <v>118</v>
      </c>
    </row>
    <row r="353" spans="2:65" s="11" customFormat="1" ht="22.9" customHeight="1">
      <c r="B353" s="120"/>
      <c r="D353" s="121" t="s">
        <v>70</v>
      </c>
      <c r="E353" s="130" t="s">
        <v>552</v>
      </c>
      <c r="F353" s="130" t="s">
        <v>553</v>
      </c>
      <c r="I353" s="123"/>
      <c r="J353" s="131">
        <f>BK353</f>
        <v>0</v>
      </c>
      <c r="L353" s="120"/>
      <c r="M353" s="125"/>
      <c r="P353" s="126">
        <f>P354</f>
        <v>0</v>
      </c>
      <c r="R353" s="126">
        <f>R354</f>
        <v>0</v>
      </c>
      <c r="T353" s="127">
        <f>T354</f>
        <v>0</v>
      </c>
      <c r="AR353" s="121" t="s">
        <v>78</v>
      </c>
      <c r="AT353" s="128" t="s">
        <v>70</v>
      </c>
      <c r="AU353" s="128" t="s">
        <v>78</v>
      </c>
      <c r="AY353" s="121" t="s">
        <v>118</v>
      </c>
      <c r="BK353" s="129">
        <f>BK354</f>
        <v>0</v>
      </c>
    </row>
    <row r="354" spans="2:65" s="1" customFormat="1" ht="33" customHeight="1">
      <c r="B354" s="31"/>
      <c r="C354" s="132" t="s">
        <v>545</v>
      </c>
      <c r="D354" s="132" t="s">
        <v>120</v>
      </c>
      <c r="E354" s="133" t="s">
        <v>554</v>
      </c>
      <c r="F354" s="134" t="s">
        <v>555</v>
      </c>
      <c r="G354" s="135" t="s">
        <v>221</v>
      </c>
      <c r="H354" s="136">
        <v>568.29</v>
      </c>
      <c r="I354" s="137"/>
      <c r="J354" s="136">
        <f>ROUND(I354*H354,2)</f>
        <v>0</v>
      </c>
      <c r="K354" s="138"/>
      <c r="L354" s="31"/>
      <c r="M354" s="176" t="s">
        <v>1</v>
      </c>
      <c r="N354" s="177" t="s">
        <v>36</v>
      </c>
      <c r="O354" s="178"/>
      <c r="P354" s="179">
        <f>O354*H354</f>
        <v>0</v>
      </c>
      <c r="Q354" s="179">
        <v>0</v>
      </c>
      <c r="R354" s="179">
        <f>Q354*H354</f>
        <v>0</v>
      </c>
      <c r="S354" s="179">
        <v>0</v>
      </c>
      <c r="T354" s="180">
        <f>S354*H354</f>
        <v>0</v>
      </c>
      <c r="AR354" s="143" t="s">
        <v>124</v>
      </c>
      <c r="AT354" s="143" t="s">
        <v>120</v>
      </c>
      <c r="AU354" s="143" t="s">
        <v>80</v>
      </c>
      <c r="AY354" s="16" t="s">
        <v>118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78</v>
      </c>
      <c r="BK354" s="144">
        <f>ROUND(I354*H354,2)</f>
        <v>0</v>
      </c>
      <c r="BL354" s="16" t="s">
        <v>124</v>
      </c>
      <c r="BM354" s="143" t="s">
        <v>556</v>
      </c>
    </row>
    <row r="355" spans="2:65" s="1" customFormat="1" ht="6.95" customHeight="1">
      <c r="B355" s="43"/>
      <c r="C355" s="44"/>
      <c r="D355" s="44"/>
      <c r="E355" s="44"/>
      <c r="F355" s="44"/>
      <c r="G355" s="44"/>
      <c r="H355" s="44"/>
      <c r="I355" s="44"/>
      <c r="J355" s="44"/>
      <c r="K355" s="44"/>
      <c r="L355" s="31"/>
    </row>
  </sheetData>
  <sheetProtection algorithmName="SHA-512" hashValue="pv+Ne90VxZHDHK3q2xv5BPXFni3pde/tNzuRPJYHJGvB7fRUg35lW17IMpNQP42fawOHzdjDTS4e9qFF3y/6qA==" saltValue="RJ8tFVocYVbOJ/1FuDZlwvVe1na+fbHfcPweQbSa0fwePiv12XjVkDJzebkkTCAq5hSHdwuZQdv//2zkgwhoxg==" spinCount="100000" sheet="1" objects="1" scenarios="1" formatColumns="0" formatRows="0" autoFilter="0"/>
  <autoFilter ref="C126:K354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5"/>
  <sheetViews>
    <sheetView showGridLines="0" topLeftCell="A8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84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19" t="str">
        <f>'Rekapitulace stavby'!K6</f>
        <v>Tachov - Na Vinici</v>
      </c>
      <c r="F7" s="220"/>
      <c r="G7" s="220"/>
      <c r="H7" s="220"/>
      <c r="L7" s="19"/>
    </row>
    <row r="8" spans="2:46" s="1" customFormat="1" ht="12" customHeight="1">
      <c r="B8" s="31"/>
      <c r="D8" s="26" t="s">
        <v>85</v>
      </c>
      <c r="L8" s="31"/>
    </row>
    <row r="9" spans="2:46" s="1" customFormat="1" ht="16.5" customHeight="1">
      <c r="B9" s="31"/>
      <c r="E9" s="200" t="s">
        <v>557</v>
      </c>
      <c r="F9" s="221"/>
      <c r="G9" s="221"/>
      <c r="H9" s="22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1" t="str">
        <f>'Rekapitulace stavby'!AN8</f>
        <v xml:space="preserve"> 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24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2" t="str">
        <f>'Rekapitulace stavby'!E14</f>
        <v>Vyplň údaj</v>
      </c>
      <c r="F18" s="184"/>
      <c r="G18" s="184"/>
      <c r="H18" s="184"/>
      <c r="I18" s="26" t="s">
        <v>24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23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24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28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8"/>
      <c r="E27" s="189" t="s">
        <v>1</v>
      </c>
      <c r="F27" s="189"/>
      <c r="G27" s="189"/>
      <c r="H27" s="18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31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33</v>
      </c>
      <c r="I32" s="34" t="s">
        <v>32</v>
      </c>
      <c r="J32" s="34" t="s">
        <v>34</v>
      </c>
      <c r="L32" s="31"/>
    </row>
    <row r="33" spans="2:12" s="1" customFormat="1" ht="14.45" customHeight="1">
      <c r="B33" s="31"/>
      <c r="D33" s="54" t="s">
        <v>35</v>
      </c>
      <c r="E33" s="26" t="s">
        <v>36</v>
      </c>
      <c r="F33" s="90">
        <f>ROUND((SUM(BE121:BE134)),  2)</f>
        <v>0</v>
      </c>
      <c r="I33" s="91">
        <v>0.21</v>
      </c>
      <c r="J33" s="90">
        <f>ROUND(((SUM(BE121:BE134))*I33),  2)</f>
        <v>0</v>
      </c>
      <c r="L33" s="31"/>
    </row>
    <row r="34" spans="2:12" s="1" customFormat="1" ht="14.45" customHeight="1">
      <c r="B34" s="31"/>
      <c r="E34" s="26" t="s">
        <v>37</v>
      </c>
      <c r="F34" s="90">
        <f>ROUND((SUM(BF121:BF134)),  2)</f>
        <v>0</v>
      </c>
      <c r="I34" s="91">
        <v>0.12</v>
      </c>
      <c r="J34" s="90">
        <f>ROUND(((SUM(BF121:BF134))*I34),  2)</f>
        <v>0</v>
      </c>
      <c r="L34" s="31"/>
    </row>
    <row r="35" spans="2:12" s="1" customFormat="1" ht="14.45" hidden="1" customHeight="1">
      <c r="B35" s="31"/>
      <c r="E35" s="26" t="s">
        <v>38</v>
      </c>
      <c r="F35" s="90">
        <f>ROUND((SUM(BG121:BG134)),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39</v>
      </c>
      <c r="F36" s="90">
        <f>ROUND((SUM(BH121:BH134)),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40</v>
      </c>
      <c r="F37" s="90">
        <f>ROUND((SUM(BI121:BI134)),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41</v>
      </c>
      <c r="E39" s="56"/>
      <c r="F39" s="56"/>
      <c r="G39" s="94" t="s">
        <v>42</v>
      </c>
      <c r="H39" s="95" t="s">
        <v>43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46</v>
      </c>
      <c r="E61" s="33"/>
      <c r="F61" s="98" t="s">
        <v>47</v>
      </c>
      <c r="G61" s="42" t="s">
        <v>46</v>
      </c>
      <c r="H61" s="33"/>
      <c r="I61" s="33"/>
      <c r="J61" s="99" t="s">
        <v>47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46</v>
      </c>
      <c r="E76" s="33"/>
      <c r="F76" s="98" t="s">
        <v>47</v>
      </c>
      <c r="G76" s="42" t="s">
        <v>46</v>
      </c>
      <c r="H76" s="33"/>
      <c r="I76" s="33"/>
      <c r="J76" s="99" t="s">
        <v>47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19" t="str">
        <f>E7</f>
        <v>Tachov - Na Vinici</v>
      </c>
      <c r="F85" s="220"/>
      <c r="G85" s="220"/>
      <c r="H85" s="220"/>
      <c r="L85" s="31"/>
    </row>
    <row r="86" spans="2:47" s="1" customFormat="1" ht="12" customHeight="1">
      <c r="B86" s="31"/>
      <c r="C86" s="26" t="s">
        <v>85</v>
      </c>
      <c r="L86" s="31"/>
    </row>
    <row r="87" spans="2:47" s="1" customFormat="1" ht="16.5" customHeight="1">
      <c r="B87" s="31"/>
      <c r="E87" s="200" t="str">
        <f>E9</f>
        <v>VON - Vedlejší a ostatní rozpočtové náklady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1" t="str">
        <f>IF(J12="","",J12)</f>
        <v xml:space="preserve"> 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28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88</v>
      </c>
      <c r="D94" s="92"/>
      <c r="E94" s="92"/>
      <c r="F94" s="92"/>
      <c r="G94" s="92"/>
      <c r="H94" s="92"/>
      <c r="I94" s="92"/>
      <c r="J94" s="101" t="s">
        <v>89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90</v>
      </c>
      <c r="J96" s="65">
        <f>J121</f>
        <v>0</v>
      </c>
      <c r="L96" s="31"/>
      <c r="AU96" s="16" t="s">
        <v>91</v>
      </c>
    </row>
    <row r="97" spans="2:12" s="8" customFormat="1" ht="24.95" customHeight="1">
      <c r="B97" s="103"/>
      <c r="D97" s="104" t="s">
        <v>558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559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560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561</v>
      </c>
      <c r="E100" s="109"/>
      <c r="F100" s="109"/>
      <c r="G100" s="109"/>
      <c r="H100" s="109"/>
      <c r="I100" s="109"/>
      <c r="J100" s="110">
        <f>J130</f>
        <v>0</v>
      </c>
      <c r="L100" s="107"/>
    </row>
    <row r="101" spans="2:12" s="9" customFormat="1" ht="19.899999999999999" customHeight="1">
      <c r="B101" s="107"/>
      <c r="D101" s="108" t="s">
        <v>562</v>
      </c>
      <c r="E101" s="109"/>
      <c r="F101" s="109"/>
      <c r="G101" s="109"/>
      <c r="H101" s="109"/>
      <c r="I101" s="109"/>
      <c r="J101" s="110">
        <f>J132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103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15</v>
      </c>
      <c r="L110" s="31"/>
    </row>
    <row r="111" spans="2:12" s="1" customFormat="1" ht="16.5" customHeight="1">
      <c r="B111" s="31"/>
      <c r="E111" s="219" t="str">
        <f>E7</f>
        <v>Tachov - Na Vinici</v>
      </c>
      <c r="F111" s="220"/>
      <c r="G111" s="220"/>
      <c r="H111" s="220"/>
      <c r="L111" s="31"/>
    </row>
    <row r="112" spans="2:12" s="1" customFormat="1" ht="12" customHeight="1">
      <c r="B112" s="31"/>
      <c r="C112" s="26" t="s">
        <v>85</v>
      </c>
      <c r="L112" s="31"/>
    </row>
    <row r="113" spans="2:65" s="1" customFormat="1" ht="16.5" customHeight="1">
      <c r="B113" s="31"/>
      <c r="E113" s="200" t="str">
        <f>E9</f>
        <v>VON - Vedlejší a ostatní rozpočtové náklady</v>
      </c>
      <c r="F113" s="221"/>
      <c r="G113" s="221"/>
      <c r="H113" s="221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19</v>
      </c>
      <c r="F115" s="24" t="str">
        <f>F12</f>
        <v xml:space="preserve"> </v>
      </c>
      <c r="I115" s="26" t="s">
        <v>21</v>
      </c>
      <c r="J115" s="51" t="str">
        <f>IF(J12="","",J12)</f>
        <v xml:space="preserve"> 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22</v>
      </c>
      <c r="F117" s="24" t="str">
        <f>E15</f>
        <v xml:space="preserve"> </v>
      </c>
      <c r="I117" s="26" t="s">
        <v>27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25</v>
      </c>
      <c r="F118" s="24" t="str">
        <f>IF(E18="","",E18)</f>
        <v>Vyplň údaj</v>
      </c>
      <c r="I118" s="26" t="s">
        <v>28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104</v>
      </c>
      <c r="D120" s="113" t="s">
        <v>56</v>
      </c>
      <c r="E120" s="113" t="s">
        <v>52</v>
      </c>
      <c r="F120" s="113" t="s">
        <v>53</v>
      </c>
      <c r="G120" s="113" t="s">
        <v>105</v>
      </c>
      <c r="H120" s="113" t="s">
        <v>106</v>
      </c>
      <c r="I120" s="113" t="s">
        <v>107</v>
      </c>
      <c r="J120" s="114" t="s">
        <v>89</v>
      </c>
      <c r="K120" s="115" t="s">
        <v>108</v>
      </c>
      <c r="L120" s="111"/>
      <c r="M120" s="58" t="s">
        <v>1</v>
      </c>
      <c r="N120" s="59" t="s">
        <v>35</v>
      </c>
      <c r="O120" s="59" t="s">
        <v>109</v>
      </c>
      <c r="P120" s="59" t="s">
        <v>110</v>
      </c>
      <c r="Q120" s="59" t="s">
        <v>111</v>
      </c>
      <c r="R120" s="59" t="s">
        <v>112</v>
      </c>
      <c r="S120" s="59" t="s">
        <v>113</v>
      </c>
      <c r="T120" s="60" t="s">
        <v>114</v>
      </c>
    </row>
    <row r="121" spans="2:65" s="1" customFormat="1" ht="22.9" customHeight="1">
      <c r="B121" s="31"/>
      <c r="C121" s="63" t="s">
        <v>115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70</v>
      </c>
      <c r="AU121" s="16" t="s">
        <v>91</v>
      </c>
      <c r="BK121" s="119">
        <f>BK122</f>
        <v>0</v>
      </c>
    </row>
    <row r="122" spans="2:65" s="11" customFormat="1" ht="25.9" customHeight="1">
      <c r="B122" s="120"/>
      <c r="D122" s="121" t="s">
        <v>70</v>
      </c>
      <c r="E122" s="122" t="s">
        <v>563</v>
      </c>
      <c r="F122" s="122" t="s">
        <v>564</v>
      </c>
      <c r="I122" s="123"/>
      <c r="J122" s="124">
        <f>BK122</f>
        <v>0</v>
      </c>
      <c r="L122" s="120"/>
      <c r="M122" s="125"/>
      <c r="P122" s="126">
        <f>P123+P128+P130+P132</f>
        <v>0</v>
      </c>
      <c r="R122" s="126">
        <f>R123+R128+R130+R132</f>
        <v>0</v>
      </c>
      <c r="T122" s="127">
        <f>T123+T128+T130+T132</f>
        <v>0</v>
      </c>
      <c r="AR122" s="121" t="s">
        <v>139</v>
      </c>
      <c r="AT122" s="128" t="s">
        <v>70</v>
      </c>
      <c r="AU122" s="128" t="s">
        <v>71</v>
      </c>
      <c r="AY122" s="121" t="s">
        <v>118</v>
      </c>
      <c r="BK122" s="129">
        <f>BK123+BK128+BK130+BK132</f>
        <v>0</v>
      </c>
    </row>
    <row r="123" spans="2:65" s="11" customFormat="1" ht="22.9" customHeight="1">
      <c r="B123" s="120"/>
      <c r="D123" s="121" t="s">
        <v>70</v>
      </c>
      <c r="E123" s="130" t="s">
        <v>565</v>
      </c>
      <c r="F123" s="130" t="s">
        <v>566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139</v>
      </c>
      <c r="AT123" s="128" t="s">
        <v>70</v>
      </c>
      <c r="AU123" s="128" t="s">
        <v>78</v>
      </c>
      <c r="AY123" s="121" t="s">
        <v>118</v>
      </c>
      <c r="BK123" s="129">
        <f>SUM(BK124:BK127)</f>
        <v>0</v>
      </c>
    </row>
    <row r="124" spans="2:65" s="1" customFormat="1" ht="21.75" customHeight="1">
      <c r="B124" s="31"/>
      <c r="C124" s="132" t="s">
        <v>78</v>
      </c>
      <c r="D124" s="132" t="s">
        <v>120</v>
      </c>
      <c r="E124" s="133" t="s">
        <v>567</v>
      </c>
      <c r="F124" s="134" t="s">
        <v>568</v>
      </c>
      <c r="G124" s="135" t="s">
        <v>569</v>
      </c>
      <c r="H124" s="136">
        <v>1</v>
      </c>
      <c r="I124" s="137"/>
      <c r="J124" s="136">
        <f>ROUND(I124*H124,2)</f>
        <v>0</v>
      </c>
      <c r="K124" s="138"/>
      <c r="L124" s="31"/>
      <c r="M124" s="139" t="s">
        <v>1</v>
      </c>
      <c r="N124" s="140" t="s">
        <v>36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124</v>
      </c>
      <c r="AT124" s="143" t="s">
        <v>120</v>
      </c>
      <c r="AU124" s="143" t="s">
        <v>80</v>
      </c>
      <c r="AY124" s="16" t="s">
        <v>118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78</v>
      </c>
      <c r="BK124" s="144">
        <f>ROUND(I124*H124,2)</f>
        <v>0</v>
      </c>
      <c r="BL124" s="16" t="s">
        <v>124</v>
      </c>
      <c r="BM124" s="143" t="s">
        <v>80</v>
      </c>
    </row>
    <row r="125" spans="2:65" s="1" customFormat="1" ht="16.5" customHeight="1">
      <c r="B125" s="31"/>
      <c r="C125" s="132" t="s">
        <v>80</v>
      </c>
      <c r="D125" s="132" t="s">
        <v>120</v>
      </c>
      <c r="E125" s="133" t="s">
        <v>570</v>
      </c>
      <c r="F125" s="134" t="s">
        <v>571</v>
      </c>
      <c r="G125" s="135" t="s">
        <v>569</v>
      </c>
      <c r="H125" s="136">
        <v>1</v>
      </c>
      <c r="I125" s="137"/>
      <c r="J125" s="136">
        <f>ROUND(I125*H125,2)</f>
        <v>0</v>
      </c>
      <c r="K125" s="138"/>
      <c r="L125" s="31"/>
      <c r="M125" s="139" t="s">
        <v>1</v>
      </c>
      <c r="N125" s="140" t="s">
        <v>36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124</v>
      </c>
      <c r="AT125" s="143" t="s">
        <v>120</v>
      </c>
      <c r="AU125" s="143" t="s">
        <v>80</v>
      </c>
      <c r="AY125" s="16" t="s">
        <v>118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78</v>
      </c>
      <c r="BK125" s="144">
        <f>ROUND(I125*H125,2)</f>
        <v>0</v>
      </c>
      <c r="BL125" s="16" t="s">
        <v>124</v>
      </c>
      <c r="BM125" s="143" t="s">
        <v>124</v>
      </c>
    </row>
    <row r="126" spans="2:65" s="1" customFormat="1" ht="16.5" customHeight="1">
      <c r="B126" s="31"/>
      <c r="C126" s="132" t="s">
        <v>132</v>
      </c>
      <c r="D126" s="132" t="s">
        <v>120</v>
      </c>
      <c r="E126" s="133" t="s">
        <v>572</v>
      </c>
      <c r="F126" s="134" t="s">
        <v>573</v>
      </c>
      <c r="G126" s="135" t="s">
        <v>569</v>
      </c>
      <c r="H126" s="136">
        <v>1</v>
      </c>
      <c r="I126" s="137"/>
      <c r="J126" s="136">
        <f>ROUND(I126*H126,2)</f>
        <v>0</v>
      </c>
      <c r="K126" s="138"/>
      <c r="L126" s="31"/>
      <c r="M126" s="139" t="s">
        <v>1</v>
      </c>
      <c r="N126" s="140" t="s">
        <v>36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124</v>
      </c>
      <c r="AT126" s="143" t="s">
        <v>120</v>
      </c>
      <c r="AU126" s="143" t="s">
        <v>80</v>
      </c>
      <c r="AY126" s="16" t="s">
        <v>118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78</v>
      </c>
      <c r="BK126" s="144">
        <f>ROUND(I126*H126,2)</f>
        <v>0</v>
      </c>
      <c r="BL126" s="16" t="s">
        <v>124</v>
      </c>
      <c r="BM126" s="143" t="s">
        <v>135</v>
      </c>
    </row>
    <row r="127" spans="2:65" s="1" customFormat="1" ht="16.5" customHeight="1">
      <c r="B127" s="31"/>
      <c r="C127" s="132" t="s">
        <v>124</v>
      </c>
      <c r="D127" s="132" t="s">
        <v>120</v>
      </c>
      <c r="E127" s="133" t="s">
        <v>574</v>
      </c>
      <c r="F127" s="134" t="s">
        <v>575</v>
      </c>
      <c r="G127" s="135" t="s">
        <v>569</v>
      </c>
      <c r="H127" s="136">
        <v>1</v>
      </c>
      <c r="I127" s="137"/>
      <c r="J127" s="136">
        <f>ROUND(I127*H127,2)</f>
        <v>0</v>
      </c>
      <c r="K127" s="138"/>
      <c r="L127" s="31"/>
      <c r="M127" s="139" t="s">
        <v>1</v>
      </c>
      <c r="N127" s="140" t="s">
        <v>36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124</v>
      </c>
      <c r="AT127" s="143" t="s">
        <v>120</v>
      </c>
      <c r="AU127" s="143" t="s">
        <v>80</v>
      </c>
      <c r="AY127" s="16" t="s">
        <v>118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78</v>
      </c>
      <c r="BK127" s="144">
        <f>ROUND(I127*H127,2)</f>
        <v>0</v>
      </c>
      <c r="BL127" s="16" t="s">
        <v>124</v>
      </c>
      <c r="BM127" s="143" t="s">
        <v>138</v>
      </c>
    </row>
    <row r="128" spans="2:65" s="11" customFormat="1" ht="22.9" customHeight="1">
      <c r="B128" s="120"/>
      <c r="D128" s="121" t="s">
        <v>70</v>
      </c>
      <c r="E128" s="130" t="s">
        <v>576</v>
      </c>
      <c r="F128" s="130" t="s">
        <v>577</v>
      </c>
      <c r="I128" s="123"/>
      <c r="J128" s="131">
        <f>BK128</f>
        <v>0</v>
      </c>
      <c r="L128" s="120"/>
      <c r="M128" s="125"/>
      <c r="P128" s="126">
        <f>P129</f>
        <v>0</v>
      </c>
      <c r="R128" s="126">
        <f>R129</f>
        <v>0</v>
      </c>
      <c r="T128" s="127">
        <f>T129</f>
        <v>0</v>
      </c>
      <c r="AR128" s="121" t="s">
        <v>139</v>
      </c>
      <c r="AT128" s="128" t="s">
        <v>70</v>
      </c>
      <c r="AU128" s="128" t="s">
        <v>78</v>
      </c>
      <c r="AY128" s="121" t="s">
        <v>118</v>
      </c>
      <c r="BK128" s="129">
        <f>BK129</f>
        <v>0</v>
      </c>
    </row>
    <row r="129" spans="2:65" s="1" customFormat="1" ht="16.5" customHeight="1">
      <c r="B129" s="31"/>
      <c r="C129" s="132" t="s">
        <v>139</v>
      </c>
      <c r="D129" s="132" t="s">
        <v>120</v>
      </c>
      <c r="E129" s="133" t="s">
        <v>578</v>
      </c>
      <c r="F129" s="134" t="s">
        <v>577</v>
      </c>
      <c r="G129" s="135" t="s">
        <v>569</v>
      </c>
      <c r="H129" s="136">
        <v>1</v>
      </c>
      <c r="I129" s="137"/>
      <c r="J129" s="136">
        <f>ROUND(I129*H129,2)</f>
        <v>0</v>
      </c>
      <c r="K129" s="138"/>
      <c r="L129" s="31"/>
      <c r="M129" s="139" t="s">
        <v>1</v>
      </c>
      <c r="N129" s="140" t="s">
        <v>36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124</v>
      </c>
      <c r="AT129" s="143" t="s">
        <v>120</v>
      </c>
      <c r="AU129" s="143" t="s">
        <v>80</v>
      </c>
      <c r="AY129" s="16" t="s">
        <v>118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78</v>
      </c>
      <c r="BK129" s="144">
        <f>ROUND(I129*H129,2)</f>
        <v>0</v>
      </c>
      <c r="BL129" s="16" t="s">
        <v>124</v>
      </c>
      <c r="BM129" s="143" t="s">
        <v>142</v>
      </c>
    </row>
    <row r="130" spans="2:65" s="11" customFormat="1" ht="22.9" customHeight="1">
      <c r="B130" s="120"/>
      <c r="D130" s="121" t="s">
        <v>70</v>
      </c>
      <c r="E130" s="130" t="s">
        <v>579</v>
      </c>
      <c r="F130" s="130" t="s">
        <v>580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0</v>
      </c>
      <c r="T130" s="127">
        <f>T131</f>
        <v>0</v>
      </c>
      <c r="AR130" s="121" t="s">
        <v>139</v>
      </c>
      <c r="AT130" s="128" t="s">
        <v>70</v>
      </c>
      <c r="AU130" s="128" t="s">
        <v>78</v>
      </c>
      <c r="AY130" s="121" t="s">
        <v>118</v>
      </c>
      <c r="BK130" s="129">
        <f>BK131</f>
        <v>0</v>
      </c>
    </row>
    <row r="131" spans="2:65" s="1" customFormat="1" ht="16.5" customHeight="1">
      <c r="B131" s="31"/>
      <c r="C131" s="132" t="s">
        <v>135</v>
      </c>
      <c r="D131" s="132" t="s">
        <v>120</v>
      </c>
      <c r="E131" s="133" t="s">
        <v>581</v>
      </c>
      <c r="F131" s="134" t="s">
        <v>582</v>
      </c>
      <c r="G131" s="135" t="s">
        <v>569</v>
      </c>
      <c r="H131" s="136">
        <v>1</v>
      </c>
      <c r="I131" s="137"/>
      <c r="J131" s="136">
        <f>ROUND(I131*H131,2)</f>
        <v>0</v>
      </c>
      <c r="K131" s="138"/>
      <c r="L131" s="31"/>
      <c r="M131" s="139" t="s">
        <v>1</v>
      </c>
      <c r="N131" s="140" t="s">
        <v>36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124</v>
      </c>
      <c r="AT131" s="143" t="s">
        <v>120</v>
      </c>
      <c r="AU131" s="143" t="s">
        <v>80</v>
      </c>
      <c r="AY131" s="16" t="s">
        <v>118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78</v>
      </c>
      <c r="BK131" s="144">
        <f>ROUND(I131*H131,2)</f>
        <v>0</v>
      </c>
      <c r="BL131" s="16" t="s">
        <v>124</v>
      </c>
      <c r="BM131" s="143" t="s">
        <v>8</v>
      </c>
    </row>
    <row r="132" spans="2:65" s="11" customFormat="1" ht="22.9" customHeight="1">
      <c r="B132" s="120"/>
      <c r="D132" s="121" t="s">
        <v>70</v>
      </c>
      <c r="E132" s="130" t="s">
        <v>583</v>
      </c>
      <c r="F132" s="130" t="s">
        <v>584</v>
      </c>
      <c r="I132" s="123"/>
      <c r="J132" s="131">
        <f>BK132</f>
        <v>0</v>
      </c>
      <c r="L132" s="120"/>
      <c r="M132" s="125"/>
      <c r="P132" s="126">
        <f>SUM(P133:P134)</f>
        <v>0</v>
      </c>
      <c r="R132" s="126">
        <f>SUM(R133:R134)</f>
        <v>0</v>
      </c>
      <c r="T132" s="127">
        <f>SUM(T133:T134)</f>
        <v>0</v>
      </c>
      <c r="AR132" s="121" t="s">
        <v>139</v>
      </c>
      <c r="AT132" s="128" t="s">
        <v>70</v>
      </c>
      <c r="AU132" s="128" t="s">
        <v>78</v>
      </c>
      <c r="AY132" s="121" t="s">
        <v>118</v>
      </c>
      <c r="BK132" s="129">
        <f>SUM(BK133:BK134)</f>
        <v>0</v>
      </c>
    </row>
    <row r="133" spans="2:65" s="1" customFormat="1" ht="16.5" customHeight="1">
      <c r="B133" s="31"/>
      <c r="C133" s="132" t="s">
        <v>147</v>
      </c>
      <c r="D133" s="132" t="s">
        <v>120</v>
      </c>
      <c r="E133" s="133" t="s">
        <v>585</v>
      </c>
      <c r="F133" s="134" t="s">
        <v>586</v>
      </c>
      <c r="G133" s="135" t="s">
        <v>569</v>
      </c>
      <c r="H133" s="136">
        <v>1</v>
      </c>
      <c r="I133" s="137"/>
      <c r="J133" s="136">
        <f>ROUND(I133*H133,2)</f>
        <v>0</v>
      </c>
      <c r="K133" s="138"/>
      <c r="L133" s="31"/>
      <c r="M133" s="139" t="s">
        <v>1</v>
      </c>
      <c r="N133" s="140" t="s">
        <v>36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587</v>
      </c>
      <c r="AT133" s="143" t="s">
        <v>120</v>
      </c>
      <c r="AU133" s="143" t="s">
        <v>80</v>
      </c>
      <c r="AY133" s="16" t="s">
        <v>118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78</v>
      </c>
      <c r="BK133" s="144">
        <f>ROUND(I133*H133,2)</f>
        <v>0</v>
      </c>
      <c r="BL133" s="16" t="s">
        <v>587</v>
      </c>
      <c r="BM133" s="143" t="s">
        <v>588</v>
      </c>
    </row>
    <row r="134" spans="2:65" s="1" customFormat="1" ht="16.5" customHeight="1">
      <c r="B134" s="31"/>
      <c r="C134" s="132" t="s">
        <v>138</v>
      </c>
      <c r="D134" s="132" t="s">
        <v>120</v>
      </c>
      <c r="E134" s="133" t="s">
        <v>589</v>
      </c>
      <c r="F134" s="134" t="s">
        <v>590</v>
      </c>
      <c r="G134" s="135" t="s">
        <v>569</v>
      </c>
      <c r="H134" s="136">
        <v>1</v>
      </c>
      <c r="I134" s="137"/>
      <c r="J134" s="136">
        <f>ROUND(I134*H134,2)</f>
        <v>0</v>
      </c>
      <c r="K134" s="138"/>
      <c r="L134" s="31"/>
      <c r="M134" s="176" t="s">
        <v>1</v>
      </c>
      <c r="N134" s="177" t="s">
        <v>36</v>
      </c>
      <c r="O134" s="178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143" t="s">
        <v>587</v>
      </c>
      <c r="AT134" s="143" t="s">
        <v>120</v>
      </c>
      <c r="AU134" s="143" t="s">
        <v>80</v>
      </c>
      <c r="AY134" s="16" t="s">
        <v>118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78</v>
      </c>
      <c r="BK134" s="144">
        <f>ROUND(I134*H134,2)</f>
        <v>0</v>
      </c>
      <c r="BL134" s="16" t="s">
        <v>587</v>
      </c>
      <c r="BM134" s="143" t="s">
        <v>591</v>
      </c>
    </row>
    <row r="135" spans="2:65" s="1" customFormat="1" ht="6.95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31"/>
    </row>
  </sheetData>
  <sheetProtection algorithmName="SHA-512" hashValue="WggAufXsvUCCOmDXoBbBuLi9Fkq6Kn4MjDdrh711Eu4GIDQ9U0+IHPOgmY0nrRuIp8Qm5yNpPBCnNIxmzmVAQg==" saltValue="yHL5yse8Cx7PQAorSLM/kUL+Z+f77fO6jGd848uNCKKDhOsNAmLJlOdoYPcr3ekP47LzJpBEPIeN/vPCzDE/LA==" spinCount="100000" sheet="1" objects="1" scenarios="1" formatColumns="0" formatRows="0" autoFilter="0"/>
  <autoFilter ref="C120:K134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</vt:lpstr>
      <vt:lpstr>VON - Vedlejší a ostatní ...</vt:lpstr>
      <vt:lpstr>'Rekapitulace stavby'!Názvy_tisku</vt:lpstr>
      <vt:lpstr>'SO 101 - Komunikace'!Názvy_tisku</vt:lpstr>
      <vt:lpstr>'VON - Vedlejší a ostatní ...'!Názvy_tisku</vt:lpstr>
      <vt:lpstr>'Rekapitulace stavby'!Oblast_tisku</vt:lpstr>
      <vt:lpstr>'SO 101 - Komunikace'!Oblast_tisku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Lukáš Doubrava</cp:lastModifiedBy>
  <dcterms:created xsi:type="dcterms:W3CDTF">2025-02-17T08:25:03Z</dcterms:created>
  <dcterms:modified xsi:type="dcterms:W3CDTF">2025-02-17T08:28:12Z</dcterms:modified>
</cp:coreProperties>
</file>