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ervinkovah\Desktop\MŠ Stadtrodská - venkovní učebna\Rozpočet\"/>
    </mc:Choice>
  </mc:AlternateContent>
  <xr:revisionPtr revIDLastSave="0" documentId="8_{E230F0E2-D0D5-404A-AACC-5914A0DF18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 01 - Venkovní učebna" sheetId="2" r:id="rId2"/>
    <sheet name="SO 02 - Zasakovací těleso" sheetId="3" r:id="rId3"/>
  </sheets>
  <definedNames>
    <definedName name="_xlnm._FilterDatabase" localSheetId="1" hidden="1">'SO 01 - Venkovní učebna'!$C$133:$K$470</definedName>
    <definedName name="_xlnm._FilterDatabase" localSheetId="2" hidden="1">'SO 02 - Zasakovací těleso'!$C$124:$K$175</definedName>
    <definedName name="_xlnm.Print_Titles" localSheetId="0">'Rekapitulace stavby'!$92:$92</definedName>
    <definedName name="_xlnm.Print_Titles" localSheetId="1">'SO 01 - Venkovní učebna'!$133:$133</definedName>
    <definedName name="_xlnm.Print_Titles" localSheetId="2">'SO 02 - Zasakovací těleso'!$124:$124</definedName>
    <definedName name="_xlnm.Print_Area" localSheetId="0">'Rekapitulace stavby'!$D$4:$AO$76,'Rekapitulace stavby'!$C$82:$AQ$97</definedName>
    <definedName name="_xlnm.Print_Area" localSheetId="1">'SO 01 - Venkovní učebna'!$C$4:$J$76,'SO 01 - Venkovní učebna'!$C$82:$J$115,'SO 01 - Venkovní učebna'!$C$121:$K$470</definedName>
    <definedName name="_xlnm.Print_Area" localSheetId="2">'SO 02 - Zasakovací těleso'!$C$4:$J$76,'SO 02 - Zasakovací těleso'!$C$82:$J$106,'SO 02 - Zasakovací těleso'!$C$112:$K$175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175" i="3"/>
  <c r="BH175" i="3"/>
  <c r="BG175" i="3"/>
  <c r="BF175" i="3"/>
  <c r="T175" i="3"/>
  <c r="T174" i="3"/>
  <c r="R175" i="3"/>
  <c r="R174" i="3"/>
  <c r="P175" i="3"/>
  <c r="P174" i="3"/>
  <c r="BI173" i="3"/>
  <c r="BH173" i="3"/>
  <c r="BG173" i="3"/>
  <c r="BF173" i="3"/>
  <c r="T173" i="3"/>
  <c r="T172" i="3"/>
  <c r="T171" i="3"/>
  <c r="R173" i="3"/>
  <c r="R172" i="3"/>
  <c r="P173" i="3"/>
  <c r="P172" i="3" s="1"/>
  <c r="P171" i="3" s="1"/>
  <c r="BI170" i="3"/>
  <c r="BH170" i="3"/>
  <c r="BG170" i="3"/>
  <c r="BF170" i="3"/>
  <c r="T170" i="3"/>
  <c r="T169" i="3" s="1"/>
  <c r="R170" i="3"/>
  <c r="R169" i="3" s="1"/>
  <c r="P170" i="3"/>
  <c r="P169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T160" i="3"/>
  <c r="R161" i="3"/>
  <c r="R160" i="3"/>
  <c r="P161" i="3"/>
  <c r="P160" i="3"/>
  <c r="BI158" i="3"/>
  <c r="BH158" i="3"/>
  <c r="BG158" i="3"/>
  <c r="BF158" i="3"/>
  <c r="T158" i="3"/>
  <c r="R158" i="3"/>
  <c r="P158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R128" i="3"/>
  <c r="P128" i="3"/>
  <c r="J122" i="3"/>
  <c r="J121" i="3"/>
  <c r="F121" i="3"/>
  <c r="F119" i="3"/>
  <c r="E117" i="3"/>
  <c r="J92" i="3"/>
  <c r="J91" i="3"/>
  <c r="F91" i="3"/>
  <c r="F89" i="3"/>
  <c r="E87" i="3"/>
  <c r="J18" i="3"/>
  <c r="E18" i="3"/>
  <c r="F92" i="3" s="1"/>
  <c r="J17" i="3"/>
  <c r="J12" i="3"/>
  <c r="J119" i="3"/>
  <c r="E7" i="3"/>
  <c r="E115" i="3" s="1"/>
  <c r="J37" i="2"/>
  <c r="J36" i="2"/>
  <c r="AY95" i="1" s="1"/>
  <c r="J35" i="2"/>
  <c r="AX95" i="1"/>
  <c r="BI470" i="2"/>
  <c r="BH470" i="2"/>
  <c r="BG470" i="2"/>
  <c r="BF470" i="2"/>
  <c r="T470" i="2"/>
  <c r="T469" i="2" s="1"/>
  <c r="T466" i="2" s="1"/>
  <c r="R470" i="2"/>
  <c r="R469" i="2"/>
  <c r="P470" i="2"/>
  <c r="P469" i="2"/>
  <c r="BI468" i="2"/>
  <c r="BH468" i="2"/>
  <c r="BG468" i="2"/>
  <c r="BF468" i="2"/>
  <c r="T468" i="2"/>
  <c r="T467" i="2"/>
  <c r="R468" i="2"/>
  <c r="R467" i="2" s="1"/>
  <c r="R466" i="2" s="1"/>
  <c r="P468" i="2"/>
  <c r="P467" i="2" s="1"/>
  <c r="P466" i="2" s="1"/>
  <c r="BI465" i="2"/>
  <c r="BH465" i="2"/>
  <c r="BG465" i="2"/>
  <c r="BF465" i="2"/>
  <c r="T465" i="2"/>
  <c r="R465" i="2"/>
  <c r="P465" i="2"/>
  <c r="BI464" i="2"/>
  <c r="BH464" i="2"/>
  <c r="BG464" i="2"/>
  <c r="BF464" i="2"/>
  <c r="T464" i="2"/>
  <c r="R464" i="2"/>
  <c r="P464" i="2"/>
  <c r="BI463" i="2"/>
  <c r="BH463" i="2"/>
  <c r="BG463" i="2"/>
  <c r="BF463" i="2"/>
  <c r="T463" i="2"/>
  <c r="R463" i="2"/>
  <c r="P463" i="2"/>
  <c r="BI442" i="2"/>
  <c r="BH442" i="2"/>
  <c r="BG442" i="2"/>
  <c r="BF442" i="2"/>
  <c r="T442" i="2"/>
  <c r="R442" i="2"/>
  <c r="P442" i="2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9" i="2"/>
  <c r="BH439" i="2"/>
  <c r="BG439" i="2"/>
  <c r="BF439" i="2"/>
  <c r="T439" i="2"/>
  <c r="R439" i="2"/>
  <c r="P439" i="2"/>
  <c r="BI427" i="2"/>
  <c r="BH427" i="2"/>
  <c r="BG427" i="2"/>
  <c r="BF427" i="2"/>
  <c r="T427" i="2"/>
  <c r="R427" i="2"/>
  <c r="P427" i="2"/>
  <c r="BI425" i="2"/>
  <c r="BH425" i="2"/>
  <c r="BG425" i="2"/>
  <c r="BF425" i="2"/>
  <c r="T425" i="2"/>
  <c r="R425" i="2"/>
  <c r="P425" i="2"/>
  <c r="BI423" i="2"/>
  <c r="BH423" i="2"/>
  <c r="BG423" i="2"/>
  <c r="BF423" i="2"/>
  <c r="T423" i="2"/>
  <c r="R423" i="2"/>
  <c r="P423" i="2"/>
  <c r="BI418" i="2"/>
  <c r="BH418" i="2"/>
  <c r="BG418" i="2"/>
  <c r="BF418" i="2"/>
  <c r="T418" i="2"/>
  <c r="R418" i="2"/>
  <c r="P418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4" i="2"/>
  <c r="BH404" i="2"/>
  <c r="BG404" i="2"/>
  <c r="BF404" i="2"/>
  <c r="T404" i="2"/>
  <c r="R404" i="2"/>
  <c r="P404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8" i="2"/>
  <c r="BH398" i="2"/>
  <c r="BG398" i="2"/>
  <c r="BF398" i="2"/>
  <c r="T398" i="2"/>
  <c r="R398" i="2"/>
  <c r="P398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81" i="2"/>
  <c r="BH381" i="2"/>
  <c r="BG381" i="2"/>
  <c r="BF381" i="2"/>
  <c r="T381" i="2"/>
  <c r="R381" i="2"/>
  <c r="P381" i="2"/>
  <c r="BI380" i="2"/>
  <c r="BH380" i="2"/>
  <c r="BG380" i="2"/>
  <c r="BF380" i="2"/>
  <c r="T380" i="2"/>
  <c r="R380" i="2"/>
  <c r="P380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6" i="2"/>
  <c r="BH376" i="2"/>
  <c r="BG376" i="2"/>
  <c r="BF376" i="2"/>
  <c r="T376" i="2"/>
  <c r="R376" i="2"/>
  <c r="P376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4" i="2"/>
  <c r="BH364" i="2"/>
  <c r="BG364" i="2"/>
  <c r="BF364" i="2"/>
  <c r="T364" i="2"/>
  <c r="R364" i="2"/>
  <c r="P364" i="2"/>
  <c r="BI362" i="2"/>
  <c r="BH362" i="2"/>
  <c r="BG362" i="2"/>
  <c r="BF362" i="2"/>
  <c r="T362" i="2"/>
  <c r="R362" i="2"/>
  <c r="P362" i="2"/>
  <c r="BI355" i="2"/>
  <c r="BH355" i="2"/>
  <c r="BG355" i="2"/>
  <c r="BF355" i="2"/>
  <c r="T355" i="2"/>
  <c r="R355" i="2"/>
  <c r="P355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2" i="2"/>
  <c r="BH332" i="2"/>
  <c r="BG332" i="2"/>
  <c r="BF332" i="2"/>
  <c r="T332" i="2"/>
  <c r="R332" i="2"/>
  <c r="P332" i="2"/>
  <c r="BI326" i="2"/>
  <c r="BH326" i="2"/>
  <c r="BG326" i="2"/>
  <c r="BF326" i="2"/>
  <c r="T326" i="2"/>
  <c r="R326" i="2"/>
  <c r="P326" i="2"/>
  <c r="BI320" i="2"/>
  <c r="BH320" i="2"/>
  <c r="BG320" i="2"/>
  <c r="BF320" i="2"/>
  <c r="T320" i="2"/>
  <c r="R320" i="2"/>
  <c r="P320" i="2"/>
  <c r="BI315" i="2"/>
  <c r="BH315" i="2"/>
  <c r="BG315" i="2"/>
  <c r="BF315" i="2"/>
  <c r="T315" i="2"/>
  <c r="R315" i="2"/>
  <c r="P315" i="2"/>
  <c r="BI305" i="2"/>
  <c r="BH305" i="2"/>
  <c r="BG305" i="2"/>
  <c r="BF305" i="2"/>
  <c r="T305" i="2"/>
  <c r="R305" i="2"/>
  <c r="P305" i="2"/>
  <c r="BI296" i="2"/>
  <c r="BH296" i="2"/>
  <c r="BG296" i="2"/>
  <c r="BF296" i="2"/>
  <c r="T296" i="2"/>
  <c r="R296" i="2"/>
  <c r="P296" i="2"/>
  <c r="BI284" i="2"/>
  <c r="BH284" i="2"/>
  <c r="BG284" i="2"/>
  <c r="BF284" i="2"/>
  <c r="T284" i="2"/>
  <c r="R284" i="2"/>
  <c r="P284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T203" i="2" s="1"/>
  <c r="R204" i="2"/>
  <c r="R203" i="2"/>
  <c r="P204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4" i="2"/>
  <c r="BH184" i="2"/>
  <c r="BG184" i="2"/>
  <c r="BF184" i="2"/>
  <c r="T184" i="2"/>
  <c r="T183" i="2"/>
  <c r="R184" i="2"/>
  <c r="R183" i="2"/>
  <c r="P184" i="2"/>
  <c r="P183" i="2" s="1"/>
  <c r="BI182" i="2"/>
  <c r="BH182" i="2"/>
  <c r="BG182" i="2"/>
  <c r="BF182" i="2"/>
  <c r="T182" i="2"/>
  <c r="R182" i="2"/>
  <c r="P182" i="2"/>
  <c r="BI177" i="2"/>
  <c r="BH177" i="2"/>
  <c r="BG177" i="2"/>
  <c r="BF177" i="2"/>
  <c r="T177" i="2"/>
  <c r="R177" i="2"/>
  <c r="P177" i="2"/>
  <c r="BI172" i="2"/>
  <c r="BH172" i="2"/>
  <c r="BG172" i="2"/>
  <c r="BF172" i="2"/>
  <c r="T172" i="2"/>
  <c r="R172" i="2"/>
  <c r="P172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J131" i="2"/>
  <c r="J130" i="2"/>
  <c r="F130" i="2"/>
  <c r="F128" i="2"/>
  <c r="E126" i="2"/>
  <c r="J92" i="2"/>
  <c r="J91" i="2"/>
  <c r="F91" i="2"/>
  <c r="F89" i="2"/>
  <c r="E87" i="2"/>
  <c r="J18" i="2"/>
  <c r="E18" i="2"/>
  <c r="F131" i="2"/>
  <c r="J17" i="2"/>
  <c r="J12" i="2"/>
  <c r="J89" i="2"/>
  <c r="E7" i="2"/>
  <c r="E124" i="2" s="1"/>
  <c r="L90" i="1"/>
  <c r="AM90" i="1"/>
  <c r="AM89" i="1"/>
  <c r="L89" i="1"/>
  <c r="AM87" i="1"/>
  <c r="L87" i="1"/>
  <c r="L85" i="1"/>
  <c r="L84" i="1"/>
  <c r="BK404" i="2"/>
  <c r="BK386" i="2"/>
  <c r="J379" i="2"/>
  <c r="BK369" i="2"/>
  <c r="J339" i="2"/>
  <c r="J284" i="2"/>
  <c r="BK249" i="2"/>
  <c r="J221" i="2"/>
  <c r="BK208" i="2"/>
  <c r="BK177" i="2"/>
  <c r="BK144" i="2"/>
  <c r="J465" i="2"/>
  <c r="BK425" i="2"/>
  <c r="J401" i="2"/>
  <c r="BK382" i="2"/>
  <c r="BK355" i="2"/>
  <c r="BK284" i="2"/>
  <c r="BK260" i="2"/>
  <c r="BK244" i="2"/>
  <c r="BK225" i="2"/>
  <c r="J201" i="2"/>
  <c r="J194" i="2"/>
  <c r="BK167" i="2"/>
  <c r="BK442" i="2"/>
  <c r="J418" i="2"/>
  <c r="J402" i="2"/>
  <c r="J390" i="2"/>
  <c r="BK379" i="2"/>
  <c r="BK371" i="2"/>
  <c r="J364" i="2"/>
  <c r="BK348" i="2"/>
  <c r="J305" i="2"/>
  <c r="BK257" i="2"/>
  <c r="J237" i="2"/>
  <c r="J225" i="2"/>
  <c r="BK219" i="2"/>
  <c r="J199" i="2"/>
  <c r="J152" i="2"/>
  <c r="AS94" i="1"/>
  <c r="BK423" i="2"/>
  <c r="J404" i="2"/>
  <c r="J377" i="2"/>
  <c r="BK344" i="2"/>
  <c r="J315" i="2"/>
  <c r="J265" i="2"/>
  <c r="J244" i="2"/>
  <c r="BK237" i="2"/>
  <c r="J219" i="2"/>
  <c r="BK201" i="2"/>
  <c r="BK194" i="2"/>
  <c r="J182" i="2"/>
  <c r="J144" i="2"/>
  <c r="BK168" i="3"/>
  <c r="J142" i="3"/>
  <c r="J158" i="3"/>
  <c r="J146" i="3"/>
  <c r="BK139" i="3"/>
  <c r="BK175" i="3"/>
  <c r="J168" i="3"/>
  <c r="BK144" i="3"/>
  <c r="J134" i="3"/>
  <c r="BK161" i="3"/>
  <c r="BK138" i="3"/>
  <c r="BK440" i="2"/>
  <c r="J384" i="2"/>
  <c r="J376" i="2"/>
  <c r="J355" i="2"/>
  <c r="J326" i="2"/>
  <c r="J255" i="2"/>
  <c r="J240" i="2"/>
  <c r="BK213" i="2"/>
  <c r="BK192" i="2"/>
  <c r="BK172" i="2"/>
  <c r="BK152" i="2"/>
  <c r="J138" i="2"/>
  <c r="BK463" i="2"/>
  <c r="BK402" i="2"/>
  <c r="J386" i="2"/>
  <c r="J380" i="2"/>
  <c r="BK350" i="2"/>
  <c r="BK269" i="2"/>
  <c r="BK251" i="2"/>
  <c r="J242" i="2"/>
  <c r="J208" i="2"/>
  <c r="J192" i="2"/>
  <c r="BK160" i="2"/>
  <c r="J143" i="2"/>
  <c r="BK427" i="2"/>
  <c r="J403" i="2"/>
  <c r="J398" i="2"/>
  <c r="J378" i="2"/>
  <c r="J369" i="2"/>
  <c r="J350" i="2"/>
  <c r="BK320" i="2"/>
  <c r="BK265" i="2"/>
  <c r="BK253" i="2"/>
  <c r="BK235" i="2"/>
  <c r="BK223" i="2"/>
  <c r="BK211" i="2"/>
  <c r="J177" i="2"/>
  <c r="BK157" i="2"/>
  <c r="J148" i="2"/>
  <c r="BK468" i="2"/>
  <c r="J464" i="2"/>
  <c r="BK439" i="2"/>
  <c r="BK408" i="2"/>
  <c r="BK380" i="2"/>
  <c r="BK375" i="2"/>
  <c r="J341" i="2"/>
  <c r="J320" i="2"/>
  <c r="BK248" i="2"/>
  <c r="BK240" i="2"/>
  <c r="J234" i="2"/>
  <c r="BK204" i="2"/>
  <c r="J190" i="2"/>
  <c r="BK165" i="2"/>
  <c r="BK138" i="2"/>
  <c r="BK170" i="3"/>
  <c r="BK152" i="3"/>
  <c r="BK164" i="3"/>
  <c r="J152" i="3"/>
  <c r="BK136" i="3"/>
  <c r="J164" i="3"/>
  <c r="J154" i="3"/>
  <c r="J132" i="3"/>
  <c r="J442" i="2"/>
  <c r="J400" i="2"/>
  <c r="J382" i="2"/>
  <c r="J375" i="2"/>
  <c r="J348" i="2"/>
  <c r="BK305" i="2"/>
  <c r="J253" i="2"/>
  <c r="J227" i="2"/>
  <c r="J211" i="2"/>
  <c r="BK190" i="2"/>
  <c r="J167" i="2"/>
  <c r="J137" i="2"/>
  <c r="J440" i="2"/>
  <c r="J423" i="2"/>
  <c r="BK390" i="2"/>
  <c r="BK364" i="2"/>
  <c r="J296" i="2"/>
  <c r="J257" i="2"/>
  <c r="J246" i="2"/>
  <c r="J223" i="2"/>
  <c r="BK199" i="2"/>
  <c r="BK189" i="2"/>
  <c r="J157" i="2"/>
  <c r="BK441" i="2"/>
  <c r="J408" i="2"/>
  <c r="BK400" i="2"/>
  <c r="BK381" i="2"/>
  <c r="BK373" i="2"/>
  <c r="BK366" i="2"/>
  <c r="BK326" i="2"/>
  <c r="BK296" i="2"/>
  <c r="J260" i="2"/>
  <c r="BK238" i="2"/>
  <c r="BK232" i="2"/>
  <c r="BK221" i="2"/>
  <c r="J207" i="2"/>
  <c r="J172" i="2"/>
  <c r="BK149" i="2"/>
  <c r="BK470" i="2"/>
  <c r="J468" i="2"/>
  <c r="J441" i="2"/>
  <c r="J411" i="2"/>
  <c r="BK403" i="2"/>
  <c r="BK378" i="2"/>
  <c r="J373" i="2"/>
  <c r="J332" i="2"/>
  <c r="J269" i="2"/>
  <c r="BK246" i="2"/>
  <c r="J238" i="2"/>
  <c r="BK227" i="2"/>
  <c r="J210" i="2"/>
  <c r="BK197" i="2"/>
  <c r="J189" i="2"/>
  <c r="BK148" i="2"/>
  <c r="BK137" i="2"/>
  <c r="BK166" i="3"/>
  <c r="BK134" i="3"/>
  <c r="J175" i="3"/>
  <c r="BK147" i="3"/>
  <c r="J136" i="3"/>
  <c r="BK173" i="3"/>
  <c r="BK158" i="3"/>
  <c r="J139" i="3"/>
  <c r="J128" i="3"/>
  <c r="J147" i="3"/>
  <c r="J425" i="2"/>
  <c r="BK388" i="2"/>
  <c r="J381" i="2"/>
  <c r="J371" i="2"/>
  <c r="BK332" i="2"/>
  <c r="J272" i="2"/>
  <c r="J248" i="2"/>
  <c r="BK210" i="2"/>
  <c r="BK182" i="2"/>
  <c r="J165" i="2"/>
  <c r="BK143" i="2"/>
  <c r="BK464" i="2"/>
  <c r="J427" i="2"/>
  <c r="BK384" i="2"/>
  <c r="J366" i="2"/>
  <c r="BK341" i="2"/>
  <c r="BK262" i="2"/>
  <c r="J249" i="2"/>
  <c r="J232" i="2"/>
  <c r="J204" i="2"/>
  <c r="J197" i="2"/>
  <c r="BK184" i="2"/>
  <c r="J145" i="2"/>
  <c r="J439" i="2"/>
  <c r="BK411" i="2"/>
  <c r="BK401" i="2"/>
  <c r="J388" i="2"/>
  <c r="BK377" i="2"/>
  <c r="J362" i="2"/>
  <c r="J344" i="2"/>
  <c r="BK315" i="2"/>
  <c r="J262" i="2"/>
  <c r="J251" i="2"/>
  <c r="BK234" i="2"/>
  <c r="J213" i="2"/>
  <c r="BK195" i="2"/>
  <c r="J160" i="2"/>
  <c r="J149" i="2"/>
  <c r="J470" i="2"/>
  <c r="BK465" i="2"/>
  <c r="J463" i="2"/>
  <c r="BK418" i="2"/>
  <c r="BK398" i="2"/>
  <c r="BK376" i="2"/>
  <c r="BK362" i="2"/>
  <c r="BK339" i="2"/>
  <c r="BK272" i="2"/>
  <c r="BK255" i="2"/>
  <c r="BK242" i="2"/>
  <c r="J235" i="2"/>
  <c r="BK207" i="2"/>
  <c r="J195" i="2"/>
  <c r="J184" i="2"/>
  <c r="BK145" i="2"/>
  <c r="J173" i="3"/>
  <c r="BK146" i="3"/>
  <c r="BK128" i="3"/>
  <c r="BK154" i="3"/>
  <c r="J144" i="3"/>
  <c r="BK132" i="3"/>
  <c r="J170" i="3"/>
  <c r="J161" i="3"/>
  <c r="J138" i="3"/>
  <c r="J166" i="3"/>
  <c r="BK142" i="3"/>
  <c r="R171" i="3" l="1"/>
  <c r="BK136" i="2"/>
  <c r="J136" i="2"/>
  <c r="J98" i="2" s="1"/>
  <c r="R151" i="2"/>
  <c r="R176" i="2"/>
  <c r="T188" i="2"/>
  <c r="T191" i="2"/>
  <c r="P206" i="2"/>
  <c r="BK226" i="2"/>
  <c r="J226" i="2"/>
  <c r="J107" i="2" s="1"/>
  <c r="P372" i="2"/>
  <c r="R383" i="2"/>
  <c r="P389" i="2"/>
  <c r="BK424" i="2"/>
  <c r="J424" i="2" s="1"/>
  <c r="J111" i="2" s="1"/>
  <c r="P127" i="3"/>
  <c r="P151" i="3"/>
  <c r="P136" i="2"/>
  <c r="BK151" i="2"/>
  <c r="J151" i="2"/>
  <c r="J99" i="2"/>
  <c r="T176" i="2"/>
  <c r="BK188" i="2"/>
  <c r="J188" i="2"/>
  <c r="J102" i="2" s="1"/>
  <c r="BK191" i="2"/>
  <c r="J191" i="2"/>
  <c r="J103" i="2"/>
  <c r="R206" i="2"/>
  <c r="T226" i="2"/>
  <c r="T372" i="2"/>
  <c r="T383" i="2"/>
  <c r="R389" i="2"/>
  <c r="T424" i="2"/>
  <c r="R127" i="3"/>
  <c r="T151" i="3"/>
  <c r="T163" i="3"/>
  <c r="T136" i="2"/>
  <c r="P151" i="2"/>
  <c r="BK176" i="2"/>
  <c r="J176" i="2" s="1"/>
  <c r="J100" i="2" s="1"/>
  <c r="R188" i="2"/>
  <c r="R191" i="2"/>
  <c r="BK206" i="2"/>
  <c r="R226" i="2"/>
  <c r="R372" i="2"/>
  <c r="P383" i="2"/>
  <c r="BK389" i="2"/>
  <c r="J389" i="2"/>
  <c r="J110" i="2"/>
  <c r="P424" i="2"/>
  <c r="BK127" i="3"/>
  <c r="BK151" i="3"/>
  <c r="J151" i="3"/>
  <c r="J99" i="3"/>
  <c r="BK163" i="3"/>
  <c r="J163" i="3"/>
  <c r="J101" i="3"/>
  <c r="R163" i="3"/>
  <c r="R136" i="2"/>
  <c r="R135" i="2" s="1"/>
  <c r="T151" i="2"/>
  <c r="P176" i="2"/>
  <c r="P188" i="2"/>
  <c r="P191" i="2"/>
  <c r="T206" i="2"/>
  <c r="P226" i="2"/>
  <c r="BK372" i="2"/>
  <c r="J372" i="2" s="1"/>
  <c r="J108" i="2" s="1"/>
  <c r="BK383" i="2"/>
  <c r="J383" i="2" s="1"/>
  <c r="J109" i="2" s="1"/>
  <c r="T389" i="2"/>
  <c r="R424" i="2"/>
  <c r="T127" i="3"/>
  <c r="T126" i="3" s="1"/>
  <c r="T125" i="3" s="1"/>
  <c r="R151" i="3"/>
  <c r="P163" i="3"/>
  <c r="BK469" i="2"/>
  <c r="J469" i="2"/>
  <c r="J114" i="2"/>
  <c r="BK183" i="2"/>
  <c r="J183" i="2" s="1"/>
  <c r="J101" i="2" s="1"/>
  <c r="BK160" i="3"/>
  <c r="J160" i="3" s="1"/>
  <c r="J100" i="3" s="1"/>
  <c r="BK169" i="3"/>
  <c r="J169" i="3"/>
  <c r="J102" i="3"/>
  <c r="BK174" i="3"/>
  <c r="J174" i="3"/>
  <c r="J105" i="3"/>
  <c r="BK203" i="2"/>
  <c r="J203" i="2"/>
  <c r="J104" i="2"/>
  <c r="BK467" i="2"/>
  <c r="J467" i="2"/>
  <c r="J113" i="2" s="1"/>
  <c r="BK172" i="3"/>
  <c r="BK171" i="3"/>
  <c r="J171" i="3" s="1"/>
  <c r="J103" i="3" s="1"/>
  <c r="BE134" i="3"/>
  <c r="BE144" i="3"/>
  <c r="BE147" i="3"/>
  <c r="BE154" i="3"/>
  <c r="BE158" i="3"/>
  <c r="BE164" i="3"/>
  <c r="BE168" i="3"/>
  <c r="J206" i="2"/>
  <c r="J106" i="2" s="1"/>
  <c r="BE146" i="3"/>
  <c r="BE152" i="3"/>
  <c r="BE166" i="3"/>
  <c r="BE170" i="3"/>
  <c r="BE173" i="3"/>
  <c r="E85" i="3"/>
  <c r="J89" i="3"/>
  <c r="F122" i="3"/>
  <c r="BE128" i="3"/>
  <c r="BE132" i="3"/>
  <c r="BE142" i="3"/>
  <c r="BE175" i="3"/>
  <c r="BE136" i="3"/>
  <c r="BE138" i="3"/>
  <c r="BE139" i="3"/>
  <c r="BE161" i="3"/>
  <c r="E85" i="2"/>
  <c r="BE152" i="2"/>
  <c r="BE172" i="2"/>
  <c r="BE211" i="2"/>
  <c r="BE221" i="2"/>
  <c r="BE284" i="2"/>
  <c r="BE341" i="2"/>
  <c r="BE348" i="2"/>
  <c r="BE350" i="2"/>
  <c r="BE364" i="2"/>
  <c r="BE366" i="2"/>
  <c r="BE369" i="2"/>
  <c r="BE379" i="2"/>
  <c r="BE382" i="2"/>
  <c r="BE386" i="2"/>
  <c r="BE400" i="2"/>
  <c r="BE425" i="2"/>
  <c r="BE440" i="2"/>
  <c r="BE464" i="2"/>
  <c r="BE468" i="2"/>
  <c r="BE470" i="2"/>
  <c r="F92" i="2"/>
  <c r="J128" i="2"/>
  <c r="BE138" i="2"/>
  <c r="BE144" i="2"/>
  <c r="BE145" i="2"/>
  <c r="BE160" i="2"/>
  <c r="BE165" i="2"/>
  <c r="BE167" i="2"/>
  <c r="BE182" i="2"/>
  <c r="BE189" i="2"/>
  <c r="BE190" i="2"/>
  <c r="BE192" i="2"/>
  <c r="BE197" i="2"/>
  <c r="BE199" i="2"/>
  <c r="BE207" i="2"/>
  <c r="BE225" i="2"/>
  <c r="BE244" i="2"/>
  <c r="BE248" i="2"/>
  <c r="BE249" i="2"/>
  <c r="BE253" i="2"/>
  <c r="BE255" i="2"/>
  <c r="BE269" i="2"/>
  <c r="BE272" i="2"/>
  <c r="BE332" i="2"/>
  <c r="BE355" i="2"/>
  <c r="BE376" i="2"/>
  <c r="BE381" i="2"/>
  <c r="BE384" i="2"/>
  <c r="BE403" i="2"/>
  <c r="BE404" i="2"/>
  <c r="BE423" i="2"/>
  <c r="BE439" i="2"/>
  <c r="BE463" i="2"/>
  <c r="BE137" i="2"/>
  <c r="BE143" i="2"/>
  <c r="BE148" i="2"/>
  <c r="BE149" i="2"/>
  <c r="BE177" i="2"/>
  <c r="BE194" i="2"/>
  <c r="BE195" i="2"/>
  <c r="BE208" i="2"/>
  <c r="BE210" i="2"/>
  <c r="BE213" i="2"/>
  <c r="BE238" i="2"/>
  <c r="BE246" i="2"/>
  <c r="BE265" i="2"/>
  <c r="BE296" i="2"/>
  <c r="BE305" i="2"/>
  <c r="BE320" i="2"/>
  <c r="BE326" i="2"/>
  <c r="BE339" i="2"/>
  <c r="BE344" i="2"/>
  <c r="BE371" i="2"/>
  <c r="BE375" i="2"/>
  <c r="BE377" i="2"/>
  <c r="BE378" i="2"/>
  <c r="BE398" i="2"/>
  <c r="BE401" i="2"/>
  <c r="BE411" i="2"/>
  <c r="BE441" i="2"/>
  <c r="BE442" i="2"/>
  <c r="BE465" i="2"/>
  <c r="BE157" i="2"/>
  <c r="BE184" i="2"/>
  <c r="BE201" i="2"/>
  <c r="BE204" i="2"/>
  <c r="BE219" i="2"/>
  <c r="BE223" i="2"/>
  <c r="BE227" i="2"/>
  <c r="BE232" i="2"/>
  <c r="BE234" i="2"/>
  <c r="BE235" i="2"/>
  <c r="BE237" i="2"/>
  <c r="BE240" i="2"/>
  <c r="BE242" i="2"/>
  <c r="BE251" i="2"/>
  <c r="BE257" i="2"/>
  <c r="BE260" i="2"/>
  <c r="BE262" i="2"/>
  <c r="BE315" i="2"/>
  <c r="BE362" i="2"/>
  <c r="BE373" i="2"/>
  <c r="BE380" i="2"/>
  <c r="BE388" i="2"/>
  <c r="BE390" i="2"/>
  <c r="BE402" i="2"/>
  <c r="BE408" i="2"/>
  <c r="BE418" i="2"/>
  <c r="BE427" i="2"/>
  <c r="F36" i="2"/>
  <c r="BC95" i="1" s="1"/>
  <c r="F37" i="2"/>
  <c r="BD95" i="1" s="1"/>
  <c r="J34" i="2"/>
  <c r="AW95" i="1"/>
  <c r="F34" i="3"/>
  <c r="BA96" i="1"/>
  <c r="F36" i="3"/>
  <c r="BC96" i="1" s="1"/>
  <c r="F34" i="2"/>
  <c r="BA95" i="1" s="1"/>
  <c r="F37" i="3"/>
  <c r="BD96" i="1"/>
  <c r="F35" i="3"/>
  <c r="BB96" i="1"/>
  <c r="F35" i="2"/>
  <c r="BB95" i="1" s="1"/>
  <c r="J34" i="3"/>
  <c r="AW96" i="1" s="1"/>
  <c r="BK135" i="2" l="1"/>
  <c r="J135" i="2" s="1"/>
  <c r="J97" i="2" s="1"/>
  <c r="T205" i="2"/>
  <c r="R205" i="2"/>
  <c r="P126" i="3"/>
  <c r="P125" i="3"/>
  <c r="AU96" i="1"/>
  <c r="P205" i="2"/>
  <c r="P134" i="2" s="1"/>
  <c r="AU95" i="1" s="1"/>
  <c r="R134" i="2"/>
  <c r="BK126" i="3"/>
  <c r="J126" i="3" s="1"/>
  <c r="J97" i="3" s="1"/>
  <c r="T135" i="2"/>
  <c r="T134" i="2"/>
  <c r="R126" i="3"/>
  <c r="R125" i="3"/>
  <c r="BK205" i="2"/>
  <c r="J205" i="2" s="1"/>
  <c r="J105" i="2" s="1"/>
  <c r="P135" i="2"/>
  <c r="BK466" i="2"/>
  <c r="J466" i="2"/>
  <c r="J112" i="2"/>
  <c r="J127" i="3"/>
  <c r="J98" i="3" s="1"/>
  <c r="J172" i="3"/>
  <c r="J104" i="3"/>
  <c r="BB94" i="1"/>
  <c r="AX94" i="1" s="1"/>
  <c r="BA94" i="1"/>
  <c r="W30" i="1"/>
  <c r="BD94" i="1"/>
  <c r="W33" i="1"/>
  <c r="J33" i="3"/>
  <c r="AV96" i="1"/>
  <c r="AT96" i="1"/>
  <c r="J33" i="2"/>
  <c r="AV95" i="1" s="1"/>
  <c r="AT95" i="1" s="1"/>
  <c r="BC94" i="1"/>
  <c r="W32" i="1"/>
  <c r="F33" i="3"/>
  <c r="AZ96" i="1"/>
  <c r="F33" i="2"/>
  <c r="AZ95" i="1" s="1"/>
  <c r="BK134" i="2" l="1"/>
  <c r="J134" i="2" s="1"/>
  <c r="J96" i="2" s="1"/>
  <c r="BK125" i="3"/>
  <c r="J125" i="3" s="1"/>
  <c r="J30" i="3" s="1"/>
  <c r="AG96" i="1" s="1"/>
  <c r="AU94" i="1"/>
  <c r="W31" i="1"/>
  <c r="AW94" i="1"/>
  <c r="AK30" i="1"/>
  <c r="J30" i="2"/>
  <c r="AG95" i="1" s="1"/>
  <c r="AZ94" i="1"/>
  <c r="W29" i="1" s="1"/>
  <c r="AY94" i="1"/>
  <c r="J39" i="3" l="1"/>
  <c r="J96" i="3"/>
  <c r="J39" i="2"/>
  <c r="AN95" i="1"/>
  <c r="AN96" i="1"/>
  <c r="AG94" i="1"/>
  <c r="AK26" i="1"/>
  <c r="AV94" i="1"/>
  <c r="AK29" i="1" s="1"/>
  <c r="AK35" i="1" l="1"/>
  <c r="AT94" i="1"/>
  <c r="AN94" i="1" s="1"/>
</calcChain>
</file>

<file path=xl/sharedStrings.xml><?xml version="1.0" encoding="utf-8"?>
<sst xmlns="http://schemas.openxmlformats.org/spreadsheetml/2006/main" count="4549" uniqueCount="816">
  <si>
    <t>Export Komplet</t>
  </si>
  <si>
    <t/>
  </si>
  <si>
    <t>2.0</t>
  </si>
  <si>
    <t>ZAMOK</t>
  </si>
  <si>
    <t>False</t>
  </si>
  <si>
    <t>{525587e2-3034-47c0-bfed-2053d83d0d5d}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</si>
  <si>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</si>
  <si>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</si>
  <si>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</si>
  <si>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</si>
  <si>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</si>
  <si>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</si>
  <si>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</si>
  <si>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</si>
  <si>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BH2023025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</si>
  <si>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</si>
  <si>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</si>
  <si>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Venkovní učebna - MŠ Stadtrodská</t>
  </si>
  <si>
    <t>KSO:</t>
  </si>
  <si>
    <t>CC-CZ:</t>
  </si>
  <si>
    <t>Místo:</t>
  </si>
  <si>
    <t>Stadtrodská 1600, Tachov</t>
  </si>
  <si>
    <t>Datum:</t>
  </si>
  <si>
    <t>21. 1. 2025</t>
  </si>
  <si>
    <t>Zadavatel:</t>
  </si>
  <si>
    <t>IČ:</t>
  </si>
  <si>
    <t xml:space="preserve">MŠ Stadtrodská </t>
  </si>
  <si>
    <t>DIČ:</t>
  </si>
  <si>
    <t>Uchazeč:</t>
  </si>
  <si>
    <t>Vyplň údaj</t>
  </si>
  <si>
    <t>Projektant:</t>
  </si>
  <si>
    <t>Ing. arch. Petra Kocourková</t>
  </si>
  <si>
    <t>True</t>
  </si>
  <si>
    <t>Zpracovatel:</t>
  </si>
  <si>
    <t>Bohuslava Hudová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</si>
  <si>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</si>
  <si>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</si>
  <si>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</si>
  <si>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</si>
  <si>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</si>
  <si>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</si>
  <si>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</si>
  <si>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</si>
  <si>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</si>
  <si>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</si>
  <si>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</si>
  <si>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</si>
  <si>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</si>
  <si>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</si>
  <si>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</si>
  <si>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</si>
  <si>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</si>
  <si>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</si>
  <si>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</si>
  <si>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</si>
  <si>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</si>
  <si>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</si>
  <si>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</si>
  <si>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</si>
  <si>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</si>
  <si>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</si>
  <si>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</si>
  <si>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</si>
  <si>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</si>
  <si>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</si>
  <si>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</si>
  <si>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</si>
  <si>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</si>
  <si>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</si>
  <si>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</si>
  <si>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</si>
  <si>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</si>
  <si>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</si>
  <si>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</si>
  <si>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</si>
  <si>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</si>
  <si>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</si>
  <si>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</si>
  <si>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</si>
  <si>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</si>
  <si>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</si>
  <si>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</si>
  <si>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Venkovní učebna</t>
  </si>
  <si>
    <t>STA</t>
  </si>
  <si>
    <t>1</t>
  </si>
  <si>
    <t>{f66d4c1b-768e-4a1d-b703-221fa9cd0a8d}</t>
  </si>
  <si>
    <t>2</t>
  </si>
  <si>
    <t>SO 02</t>
  </si>
  <si>
    <t>Zasakovací těleso</t>
  </si>
  <si>
    <t>{e66fe66b-261d-430d-998c-ac036f74e87f}</t>
  </si>
  <si>
    <t>KRYCÍ LIST SOUPISU PRACÍ</t>
  </si>
  <si>
    <t>Objekt:</t>
  </si>
  <si>
    <t>SO 01 - Venkovní učebna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</si>
  <si>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</si>
  <si>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</si>
  <si>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</si>
  <si>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</si>
  <si>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</si>
  <si>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</si>
  <si>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</si>
  <si>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</si>
  <si>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</si>
  <si>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</si>
  <si>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</si>
  <si>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</si>
  <si>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</si>
  <si>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</si>
  <si>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</si>
  <si>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</si>
  <si>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</si>
  <si>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</si>
  <si>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</si>
  <si>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</si>
  <si>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</si>
  <si>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</si>
  <si>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</si>
  <si>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</si>
  <si>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</si>
  <si>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</si>
  <si>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</si>
  <si>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</si>
  <si>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</si>
  <si>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</si>
  <si>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</si>
  <si>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</si>
  <si>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</si>
  <si>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</si>
  <si>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</si>
  <si>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</si>
  <si>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</si>
  <si>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</si>
  <si>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</si>
  <si>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</si>
  <si>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</si>
  <si>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121151104</t>
  </si>
  <si>
    <t>Sejmutí ornice plochy do 100 m2 tl vrstvy přes 200 do 250 mm strojně</t>
  </si>
  <si>
    <t>m2</t>
  </si>
  <si>
    <t>CS ÚRS 2025 01</t>
  </si>
  <si>
    <t>4</t>
  </si>
  <si>
    <t>-1218461547</t>
  </si>
  <si>
    <t>132251101</t>
  </si>
  <si>
    <t>Hloubení rýh nezapažených š do 800 mm v hornině třídy těžitelnosti I skupiny 3 objem do 20 m3 strojně</t>
  </si>
  <si>
    <t>m3</t>
  </si>
  <si>
    <t>-655788503</t>
  </si>
  <si>
    <t>VV</t>
  </si>
  <si>
    <t>(8,28+3,8+3,8)*0,8*0,88</t>
  </si>
  <si>
    <t>0,6*0,6*1,16*4</t>
  </si>
  <si>
    <t>0,6*0,6*0,85*2</t>
  </si>
  <si>
    <t>Součet</t>
  </si>
  <si>
    <t>3</t>
  </si>
  <si>
    <t>162211311</t>
  </si>
  <si>
    <t>Vodorovné přemístění výkopku z horniny třídy těžitelnosti I skupiny 1 až 3 stavebním kolečkem do 10 m</t>
  </si>
  <si>
    <t>633042189</t>
  </si>
  <si>
    <t>171111103</t>
  </si>
  <si>
    <t>Uložení sypaniny z hornin soudržných do násypů zhutněných ručně</t>
  </si>
  <si>
    <t>526960140</t>
  </si>
  <si>
    <t>5</t>
  </si>
  <si>
    <t>174111101</t>
  </si>
  <si>
    <t>Zásyp jam, šachet rýh nebo kolem objektů sypaninou se zhutněním ručně</t>
  </si>
  <si>
    <t>-1363754189</t>
  </si>
  <si>
    <t>Na zpětný zásyp použito 50% objemu</t>
  </si>
  <si>
    <t>13,462*0,5</t>
  </si>
  <si>
    <t>6</t>
  </si>
  <si>
    <t>181351004</t>
  </si>
  <si>
    <t>Rozprostření ornice tl vrstvy přes 200 do 250 mm pl do 100 m2 v rovině nebo ve svahu do 1:5 strojně</t>
  </si>
  <si>
    <t>1425425241</t>
  </si>
  <si>
    <t>7</t>
  </si>
  <si>
    <t>181951112</t>
  </si>
  <si>
    <t>Úprava pláně v hornině třídy těžitelnosti I skupiny 1 až 3 se zhutněním strojně</t>
  </si>
  <si>
    <t>915267920</t>
  </si>
  <si>
    <t>15,0*5,0</t>
  </si>
  <si>
    <t>Zakládání</t>
  </si>
  <si>
    <t>8</t>
  </si>
  <si>
    <t>271532212</t>
  </si>
  <si>
    <t>Podsyp pod základové konstrukce se zhutněním z hrubého kameniva frakce 16 až 32 mm</t>
  </si>
  <si>
    <t>961140328</t>
  </si>
  <si>
    <t>(8,28+3,8+3,8)*0,4*0,1</t>
  </si>
  <si>
    <t>0,4*0,4*0,1</t>
  </si>
  <si>
    <t>0,5*0,5*5*0,1</t>
  </si>
  <si>
    <t>9</t>
  </si>
  <si>
    <t>274313711</t>
  </si>
  <si>
    <t>Základové pásy z betonu tř. C 20/25</t>
  </si>
  <si>
    <t>-222741226</t>
  </si>
  <si>
    <t>0,635*1,05 'Přepočtené koeficientem množství</t>
  </si>
  <si>
    <t>10</t>
  </si>
  <si>
    <t>275313711</t>
  </si>
  <si>
    <t>Základové patky z betonu tř. C 20/25</t>
  </si>
  <si>
    <t>-2032781160</t>
  </si>
  <si>
    <t>0,141*1,05 'Přepočtené koeficientem množství</t>
  </si>
  <si>
    <t>11</t>
  </si>
  <si>
    <t>279113144</t>
  </si>
  <si>
    <t>Základová zeď tl přes 250 do 300 mm z tvárnic ztraceného bednění včetně výplně z betonu tř. C 20/25</t>
  </si>
  <si>
    <t>37668453</t>
  </si>
  <si>
    <t>(8,28+3,8+0,4)*0,25</t>
  </si>
  <si>
    <t>279113145</t>
  </si>
  <si>
    <t>Základová zeď tl přes 300 do 400 mm z tvárnic ztraceného bednění včetně výplně z betonu tř. C 20/25</t>
  </si>
  <si>
    <t>-234224126</t>
  </si>
  <si>
    <t>(8,28+3,8+3,8)*0,75</t>
  </si>
  <si>
    <t>3,8*0,25</t>
  </si>
  <si>
    <t>0,4*0,75</t>
  </si>
  <si>
    <t>13</t>
  </si>
  <si>
    <t>279113146</t>
  </si>
  <si>
    <t>Základová zeď tl přes 400 do 500 mm z tvárnic ztraceného bednění včetně výplně z betonu tř. C 20/25</t>
  </si>
  <si>
    <t>632910872</t>
  </si>
  <si>
    <t>1*0,5*1,1</t>
  </si>
  <si>
    <t>4*0,5*1,06</t>
  </si>
  <si>
    <t>Komunikace pozemní</t>
  </si>
  <si>
    <t>14</t>
  </si>
  <si>
    <t>564760101</t>
  </si>
  <si>
    <t>Podklad z kameniva hrubého drceného vel. 16-32 mm plochy do 100 m2 tl 200 mm</t>
  </si>
  <si>
    <t>-401190568</t>
  </si>
  <si>
    <t>5,0*10,0</t>
  </si>
  <si>
    <t>-3,8*0,4</t>
  </si>
  <si>
    <t>-3,8*0,25</t>
  </si>
  <si>
    <t>15</t>
  </si>
  <si>
    <t>564831011</t>
  </si>
  <si>
    <t>Podklad ze štěrkodrtě ŠD plochy do 100 m2 tl 100 mm</t>
  </si>
  <si>
    <t>1015006285</t>
  </si>
  <si>
    <t>Úpravy povrchů, podlahy a osazování výplní</t>
  </si>
  <si>
    <t>16</t>
  </si>
  <si>
    <t>637121111</t>
  </si>
  <si>
    <t>Okapový chodník z kačírku tl 100 mm s udusáním</t>
  </si>
  <si>
    <t>1997986964</t>
  </si>
  <si>
    <t>(15,17+5,0)*0,17</t>
  </si>
  <si>
    <t>10,0*0,15</t>
  </si>
  <si>
    <t>Trubní vedení</t>
  </si>
  <si>
    <t>17</t>
  </si>
  <si>
    <t>877260341</t>
  </si>
  <si>
    <t>Montáž lapačů střešních splavenin na kanalizačním potrubí z PP nebo tvrdého PVC-U trub hladkých plnostěnných DN 100</t>
  </si>
  <si>
    <t>kus</t>
  </si>
  <si>
    <t>1482055422</t>
  </si>
  <si>
    <t>18</t>
  </si>
  <si>
    <t>M</t>
  </si>
  <si>
    <t>56231163</t>
  </si>
  <si>
    <t>lapač střešních splavenin se zápachovou klapkou a lapacím košem DN 125/110</t>
  </si>
  <si>
    <t>-244697788</t>
  </si>
  <si>
    <t>Ostatní konstrukce a práce, bourání</t>
  </si>
  <si>
    <t>19</t>
  </si>
  <si>
    <t>916331112</t>
  </si>
  <si>
    <t>Osazení zahradního obrubníku betonového do lože z betonu s boční opěrou</t>
  </si>
  <si>
    <t>m</t>
  </si>
  <si>
    <t>105100194</t>
  </si>
  <si>
    <t>0,63+0,816+3,954+0,9+9,98</t>
  </si>
  <si>
    <t>20</t>
  </si>
  <si>
    <t>59217001</t>
  </si>
  <si>
    <t>obrubník betonový zahradní 1000x50x300mm</t>
  </si>
  <si>
    <t>1457032159</t>
  </si>
  <si>
    <t>916371211</t>
  </si>
  <si>
    <t>Osazení skrytéh zahradního obrubníku plastového jednostranným odkopáním zeminy</t>
  </si>
  <si>
    <t>-548978611</t>
  </si>
  <si>
    <t>15,17+5,0+10,17</t>
  </si>
  <si>
    <t>22</t>
  </si>
  <si>
    <t>2640240018</t>
  </si>
  <si>
    <t>Obrubník plastový 80/80</t>
  </si>
  <si>
    <t>289446131</t>
  </si>
  <si>
    <t>30,34*1,05 'Přepočtené koeficientem množství</t>
  </si>
  <si>
    <t>23</t>
  </si>
  <si>
    <t>919726122</t>
  </si>
  <si>
    <t>Geotextilie pro ochranu, separaci a filtraci netkaná měrná hm přes 200 do 300 g/m2</t>
  </si>
  <si>
    <t>-1876333080</t>
  </si>
  <si>
    <t>24</t>
  </si>
  <si>
    <t>952901111</t>
  </si>
  <si>
    <t>Vyčištění budov bytové a občanské výstavby při výšce podlaží do 4 m</t>
  </si>
  <si>
    <t>1247785039</t>
  </si>
  <si>
    <t>998</t>
  </si>
  <si>
    <t>Přesun hmot</t>
  </si>
  <si>
    <t>25</t>
  </si>
  <si>
    <t>998011008</t>
  </si>
  <si>
    <t>Přesun hmot pro budovy zděné s omezením mechanizace pro budovy v do 6 m</t>
  </si>
  <si>
    <t>t</t>
  </si>
  <si>
    <t>-1292401847</t>
  </si>
  <si>
    <t>PSV</t>
  </si>
  <si>
    <t>Práce a dodávky PSV</t>
  </si>
  <si>
    <t>711</t>
  </si>
  <si>
    <t>Izolace proti vodě, vlhkosti a plynům</t>
  </si>
  <si>
    <t>26</t>
  </si>
  <si>
    <t>711111001</t>
  </si>
  <si>
    <t>Provedení izolace proti zemní vlhkosti vodorovné za studena nátěrem penetračním</t>
  </si>
  <si>
    <t>1462204470</t>
  </si>
  <si>
    <t>27</t>
  </si>
  <si>
    <t>11163153</t>
  </si>
  <si>
    <t>emulze asfaltová penetrační</t>
  </si>
  <si>
    <t>litr</t>
  </si>
  <si>
    <t>32</t>
  </si>
  <si>
    <t>1523412568</t>
  </si>
  <si>
    <t>6,514*0,33 'Přepočtené koeficientem množství</t>
  </si>
  <si>
    <t>28</t>
  </si>
  <si>
    <t>711112001</t>
  </si>
  <si>
    <t>Provedení izolace proti zemní vlhkosti svislé za studena nátěrem penetračním</t>
  </si>
  <si>
    <t>326147156</t>
  </si>
  <si>
    <t>29</t>
  </si>
  <si>
    <t>-1350909212</t>
  </si>
  <si>
    <t>3,17*0,34 'Přepočtené koeficientem množství</t>
  </si>
  <si>
    <t>30</t>
  </si>
  <si>
    <t>711141559</t>
  </si>
  <si>
    <t>Provedení izolace proti zemní vlhkosti pásy přitavením vodorovné NAIP</t>
  </si>
  <si>
    <t>169154653</t>
  </si>
  <si>
    <t>(3,8+8,28)*0,3</t>
  </si>
  <si>
    <t>3,8*0,4</t>
  </si>
  <si>
    <t>0,4*0,3</t>
  </si>
  <si>
    <t>0,5*0,5*5</t>
  </si>
  <si>
    <t>31</t>
  </si>
  <si>
    <t>62856011</t>
  </si>
  <si>
    <t>pás asfaltový natavitelný modifikovaný SBS tl 4,0mm s vložkou z hliníkové fólie, hliníkové fólie s textilií a spalitelnou PE fólií nebo jemnozrnným minerálním posypem na horním povrchu</t>
  </si>
  <si>
    <t>-2126432005</t>
  </si>
  <si>
    <t>6,514*1,1655 'Přepočtené koeficientem množství</t>
  </si>
  <si>
    <t>711142559</t>
  </si>
  <si>
    <t>Provedení izolace proti zemní vlhkosti pásy přitavením svislé NAIP</t>
  </si>
  <si>
    <t>880000521</t>
  </si>
  <si>
    <t>(4,1+8,18+0,4)*0,25</t>
  </si>
  <si>
    <t>33</t>
  </si>
  <si>
    <t>391058287</t>
  </si>
  <si>
    <t>3,17*1,221 'Přepočtené koeficientem množství</t>
  </si>
  <si>
    <t>34</t>
  </si>
  <si>
    <t>998711101</t>
  </si>
  <si>
    <t>Přesun hmot tonážní pro izolace proti vodě, vlhkosti a plynům v objektech v do 6 m</t>
  </si>
  <si>
    <t>1410752080</t>
  </si>
  <si>
    <t>762</t>
  </si>
  <si>
    <t>Konstrukce tesařské</t>
  </si>
  <si>
    <t>35</t>
  </si>
  <si>
    <t>762083122</t>
  </si>
  <si>
    <t>Impregnace řeziva proti dřevokaznému hmyzu, houbám a plísním máčením třída ohrožení 3 a 4</t>
  </si>
  <si>
    <t>1263554801</t>
  </si>
  <si>
    <t>1,09+0,309+0,124</t>
  </si>
  <si>
    <t>0,962+2,053+0,398+1,159+0,673</t>
  </si>
  <si>
    <t>273,0*0,042*0,068</t>
  </si>
  <si>
    <t>36</t>
  </si>
  <si>
    <t>762085103</t>
  </si>
  <si>
    <t>Montáž kotevních želez, příložek, patek nebo táhel</t>
  </si>
  <si>
    <t>416176451</t>
  </si>
  <si>
    <t>15+42+22</t>
  </si>
  <si>
    <t>37</t>
  </si>
  <si>
    <t>RMAT0001</t>
  </si>
  <si>
    <t>Křížová sloupová patka XS10120 - det. D5</t>
  </si>
  <si>
    <t>-837513911</t>
  </si>
  <si>
    <t>38</t>
  </si>
  <si>
    <t>RMAT0002</t>
  </si>
  <si>
    <t>Úhelník WBO100 - det. D3</t>
  </si>
  <si>
    <t>-999169692</t>
  </si>
  <si>
    <t>2*21</t>
  </si>
  <si>
    <t>39</t>
  </si>
  <si>
    <t>RMAT0003</t>
  </si>
  <si>
    <t>Botka BSIS 120190 - det. D4</t>
  </si>
  <si>
    <t>-505566683</t>
  </si>
  <si>
    <t>40</t>
  </si>
  <si>
    <t>762085111</t>
  </si>
  <si>
    <t>Montáž svorníků nebo šroubů dl do 150 mm</t>
  </si>
  <si>
    <t>-1365632944</t>
  </si>
  <si>
    <t>2*22</t>
  </si>
  <si>
    <t>41</t>
  </si>
  <si>
    <t>31197003</t>
  </si>
  <si>
    <t>tyč závitová Pz 4.6 M10</t>
  </si>
  <si>
    <t>426638002</t>
  </si>
  <si>
    <t>2*22*0,8</t>
  </si>
  <si>
    <t>42</t>
  </si>
  <si>
    <t>31111018</t>
  </si>
  <si>
    <t>matice nerezová šestihranná M10</t>
  </si>
  <si>
    <t>100 kus</t>
  </si>
  <si>
    <t>-1633977805</t>
  </si>
  <si>
    <t>2*2*22/100</t>
  </si>
  <si>
    <t>43</t>
  </si>
  <si>
    <t>31121003</t>
  </si>
  <si>
    <t>podložka pod dřevěnou konstrukci DIN 440 D 10mm</t>
  </si>
  <si>
    <t>-1758596725</t>
  </si>
  <si>
    <t>44</t>
  </si>
  <si>
    <t>762085112</t>
  </si>
  <si>
    <t>Montáž svorníků nebo šroubů dl přes 150 do 300 mm</t>
  </si>
  <si>
    <t>-840273886</t>
  </si>
  <si>
    <t>4*15</t>
  </si>
  <si>
    <t>45</t>
  </si>
  <si>
    <t>HLT.2123402</t>
  </si>
  <si>
    <t>Vytlač. lep. hm. HIT-RE 500 V3/330/1</t>
  </si>
  <si>
    <t>-1500656355</t>
  </si>
  <si>
    <t>46</t>
  </si>
  <si>
    <t>31197004</t>
  </si>
  <si>
    <t>tyč závitová Pz 4.6 M12</t>
  </si>
  <si>
    <t>728612893</t>
  </si>
  <si>
    <t>4*15*0,2</t>
  </si>
  <si>
    <t>47</t>
  </si>
  <si>
    <t>31111013</t>
  </si>
  <si>
    <t>matice nerezová šestihranná M12</t>
  </si>
  <si>
    <t>-1196302175</t>
  </si>
  <si>
    <t>4*15/100</t>
  </si>
  <si>
    <t>48</t>
  </si>
  <si>
    <t>31121004</t>
  </si>
  <si>
    <t>podložka pod dřevěnou konstrukci DIN 440 D 12mm</t>
  </si>
  <si>
    <t>809722794</t>
  </si>
  <si>
    <t>49</t>
  </si>
  <si>
    <t>762341250</t>
  </si>
  <si>
    <t>Montáž bednění střech rovných a šikmých sklonu do 60° z hoblovaných prken</t>
  </si>
  <si>
    <t>116484621</t>
  </si>
  <si>
    <t>25,5+16,0</t>
  </si>
  <si>
    <t>50</t>
  </si>
  <si>
    <t>60515111</t>
  </si>
  <si>
    <t>řezivo jehličnaté boční prkno 20-30mm</t>
  </si>
  <si>
    <t>-1990847988</t>
  </si>
  <si>
    <t>41,5*0,025</t>
  </si>
  <si>
    <t>1,038*1,05 'Přepočtené koeficientem množství</t>
  </si>
  <si>
    <t>51</t>
  </si>
  <si>
    <t>762342214</t>
  </si>
  <si>
    <t>Montáž laťování na střechách jednoduchých sklonu do 60° osové vzdálenosti přes 150 do 360 mm</t>
  </si>
  <si>
    <t>-1880554939</t>
  </si>
  <si>
    <t>52</t>
  </si>
  <si>
    <t>60514101</t>
  </si>
  <si>
    <t>řezivo jehličnaté lať 10-25cm2</t>
  </si>
  <si>
    <t>2020989626</t>
  </si>
  <si>
    <t>(19+13)*4,6*0,04*0,05</t>
  </si>
  <si>
    <t>0,294*1,05 'Přepočtené koeficientem množství</t>
  </si>
  <si>
    <t>53</t>
  </si>
  <si>
    <t>762342511</t>
  </si>
  <si>
    <t>Montáž kontralatí na podklad bez tepelné izolace</t>
  </si>
  <si>
    <t>1353400731</t>
  </si>
  <si>
    <t>6*5,9</t>
  </si>
  <si>
    <t>6*3,9</t>
  </si>
  <si>
    <t>54</t>
  </si>
  <si>
    <t>-1772955759</t>
  </si>
  <si>
    <t>58,8*0,04*0,05</t>
  </si>
  <si>
    <t>0,118*1,05 'Přepočtené koeficientem množství</t>
  </si>
  <si>
    <t>55</t>
  </si>
  <si>
    <t>762713111</t>
  </si>
  <si>
    <t>Montáž prostorové vázané kce z hoblovaného řeziva průřezové pl do 120 cm2</t>
  </si>
  <si>
    <t>1910076324</t>
  </si>
  <si>
    <t>"KL 80/120" 3,2*6</t>
  </si>
  <si>
    <t>"PÁ 100/100" 1,0*6</t>
  </si>
  <si>
    <t>"S4 60/120" 3,1*7</t>
  </si>
  <si>
    <t>"S5 60/120" 1,6*15</t>
  </si>
  <si>
    <t>"Z1 60/140" 7,0*1</t>
  </si>
  <si>
    <t>"Z2 60/120" 7,0*1</t>
  </si>
  <si>
    <t>"Z3 60/140" 5,0*1</t>
  </si>
  <si>
    <t>"Z4 60/120" 5,0*1</t>
  </si>
  <si>
    <t>"vodorovné prvky 60/120"</t>
  </si>
  <si>
    <t>6*0,737+0,64+0,983+0,983+5*0,755+2*1*0,737+2*6*0,777</t>
  </si>
  <si>
    <t>56</t>
  </si>
  <si>
    <t>60512126</t>
  </si>
  <si>
    <t>hranol stavební řezivo průřezu do 120cm2 dl 6-8m</t>
  </si>
  <si>
    <t>-1544563665</t>
  </si>
  <si>
    <t>"KL 80/120" 3,2*6*0,08*0,12</t>
  </si>
  <si>
    <t>"PÁ 100/100" 1,0*6*0,1*0,1</t>
  </si>
  <si>
    <t>"S4 60/120" 3,1*7*0,06*0,12</t>
  </si>
  <si>
    <t>"S5 60/120" 1,6*15*0,06*0,12</t>
  </si>
  <si>
    <t>"Z1 60/140" 7,0*1*0,06*0,14</t>
  </si>
  <si>
    <t>"Z2 60/120" 7,0*1*0,06*0,12</t>
  </si>
  <si>
    <t>"Z3 60/140" 5,0*1*0,06*0,14</t>
  </si>
  <si>
    <t>"Z4 60/120" 5,0*1*0,06*0,12</t>
  </si>
  <si>
    <t>"vodorovné prvky 60/120" 21,601*0,06*0,12</t>
  </si>
  <si>
    <t>0,916*1,05 'Přepočtené koeficientem množství</t>
  </si>
  <si>
    <t>57</t>
  </si>
  <si>
    <t>762713121</t>
  </si>
  <si>
    <t>Montáž prostorové vázané kce z hoblovaného řeziva průřezové pl přes 120 do 224 cm2</t>
  </si>
  <si>
    <t>905729040</t>
  </si>
  <si>
    <t>"V3 140/160" 4,1*2</t>
  </si>
  <si>
    <t>"V4 140/160" 6,1*1</t>
  </si>
  <si>
    <t>"K1 120/160" 5,9*6</t>
  </si>
  <si>
    <t>"K2 12/160" 3,9*6</t>
  </si>
  <si>
    <t>"S2 140/140" 2,3*6</t>
  </si>
  <si>
    <t>"S3 140/140" 1,8*6</t>
  </si>
  <si>
    <t>"S6 120/120" 1,6*1</t>
  </si>
  <si>
    <t>58</t>
  </si>
  <si>
    <t>60512131</t>
  </si>
  <si>
    <t>hranol stavební řezivo průřezu do 224cm2 dl 6-8m</t>
  </si>
  <si>
    <t>132717115</t>
  </si>
  <si>
    <t>"V3 140/160" 4,1*2*0,14*0,16</t>
  </si>
  <si>
    <t>"V4 140/160" 6,1*1*0,14*0,16</t>
  </si>
  <si>
    <t>"K1 120/160" 5,9*6*0,12*0,16</t>
  </si>
  <si>
    <t>"K2 12/160" 3,9*6*0,12*0,16</t>
  </si>
  <si>
    <t>"S2 140/140" 2,3*6*0,14*0,14</t>
  </si>
  <si>
    <t>"S3 140/140" 1,8*6*0,14*0,14</t>
  </si>
  <si>
    <t>"S6 120/120" 1,6*1*0,12*0,12</t>
  </si>
  <si>
    <t>1,955*1,05 'Přepočtené koeficientem množství</t>
  </si>
  <si>
    <t>59</t>
  </si>
  <si>
    <t>762713131</t>
  </si>
  <si>
    <t>Montáž prostorové vázané kce z hoblovaného řeziva průřezové pl přes 224 do 288 cm2</t>
  </si>
  <si>
    <t>339983230</t>
  </si>
  <si>
    <t>"V1 160/160" 4,1*1</t>
  </si>
  <si>
    <t>"V2 160/160" 6,1*1</t>
  </si>
  <si>
    <t>"S1 160/160" 2,3*2</t>
  </si>
  <si>
    <t>60</t>
  </si>
  <si>
    <t>60512136</t>
  </si>
  <si>
    <t>hranol stavební řezivo průřezu do 288cm2 dl 6-8m</t>
  </si>
  <si>
    <t>1712723566</t>
  </si>
  <si>
    <t>"V1 160/160" 4,1*1*0,16*0,16</t>
  </si>
  <si>
    <t>"V2 160/160" 6,1*1*0,16*0,16</t>
  </si>
  <si>
    <t>"S1 160/160" 2,3*2*0,16*0,16</t>
  </si>
  <si>
    <t>0,379*1,05 'Přepočtené koeficientem množství</t>
  </si>
  <si>
    <t>61</t>
  </si>
  <si>
    <t>762713141</t>
  </si>
  <si>
    <t>Montáž prostorové vázané kce z hoblovaného řeziva průřezové pl přes 288 do 450 cm2</t>
  </si>
  <si>
    <t>2000320494</t>
  </si>
  <si>
    <t>"T1 120/280" 4,8*5</t>
  </si>
  <si>
    <t>"T2 120/280" 3,7*1</t>
  </si>
  <si>
    <t>"T3 120/280" 1,7*2</t>
  </si>
  <si>
    <t>"T5 120/280" 0,6*3</t>
  </si>
  <si>
    <t>62</t>
  </si>
  <si>
    <t>60512140</t>
  </si>
  <si>
    <t>hranol stavební řezivo průřezu do 450cm2 do dl 6m</t>
  </si>
  <si>
    <t>1284598036</t>
  </si>
  <si>
    <t>"T1 120/280" 4,8*5*0,12*0,28</t>
  </si>
  <si>
    <t>"T2 120/280" 3,7*1*0,12*0,28</t>
  </si>
  <si>
    <t>"T3 120/280" 1,7*2*0,12*0,28</t>
  </si>
  <si>
    <t>"T5 120/280" 0,6*3*0,12*0,28</t>
  </si>
  <si>
    <t>1,104*1,05 'Přepočtené koeficientem množství</t>
  </si>
  <si>
    <t>63</t>
  </si>
  <si>
    <t>762713161</t>
  </si>
  <si>
    <t>Montáž prostorové vázané kce z hoblovaného řeziva průřezové pl přes 600 cm2</t>
  </si>
  <si>
    <t>-640173345</t>
  </si>
  <si>
    <t>"T4 220/280" 5,2*2</t>
  </si>
  <si>
    <t>64</t>
  </si>
  <si>
    <t>60512145</t>
  </si>
  <si>
    <t>hranol stavební řezivo průřezu nad 450cm2 do dl 6m</t>
  </si>
  <si>
    <t>824316617</t>
  </si>
  <si>
    <t>"T4 220/280" 5,2*2*0,22*0,28</t>
  </si>
  <si>
    <t>0,641*1,05 'Přepočtené koeficientem množství</t>
  </si>
  <si>
    <t>65</t>
  </si>
  <si>
    <t>762795000</t>
  </si>
  <si>
    <t>Spojovací prostředky pro montáž prostorových vázaných kcí</t>
  </si>
  <si>
    <t>1814105354</t>
  </si>
  <si>
    <t>66</t>
  </si>
  <si>
    <t>762951002</t>
  </si>
  <si>
    <t>Montáž podkladního roštu terasy z dřevěných profilů osové vzdálenosti podpěr přes 300 do 420 mm</t>
  </si>
  <si>
    <t>-2080931118</t>
  </si>
  <si>
    <t>67</t>
  </si>
  <si>
    <t>3820140873</t>
  </si>
  <si>
    <t>Hranol pod terasy Thermo borovice 42×68×4800 mm</t>
  </si>
  <si>
    <t>-402545828</t>
  </si>
  <si>
    <t>13*15,0</t>
  </si>
  <si>
    <t>13*5,0</t>
  </si>
  <si>
    <t>260*1,05 'Přepočtené koeficientem množství</t>
  </si>
  <si>
    <t>68</t>
  </si>
  <si>
    <t>762952014</t>
  </si>
  <si>
    <t>Montáž teras z prken přes 135 mm z dřevin tvrdých šroubovaných broušených bez povrchové úpravy</t>
  </si>
  <si>
    <t>-221948847</t>
  </si>
  <si>
    <t>7,0+23,6+17,7+22,8</t>
  </si>
  <si>
    <t>7,51*0,3</t>
  </si>
  <si>
    <t>4,49*0,3</t>
  </si>
  <si>
    <t>5,0*0,395</t>
  </si>
  <si>
    <t>(5,0+12,84)*0,12</t>
  </si>
  <si>
    <t>69</t>
  </si>
  <si>
    <t>3012103741</t>
  </si>
  <si>
    <t>Prkno terasové Thermo borovice 26×138×5100 mm</t>
  </si>
  <si>
    <t>-1977858755</t>
  </si>
  <si>
    <t>78,816*1,08 'Přepočtené koeficientem množství</t>
  </si>
  <si>
    <t>70</t>
  </si>
  <si>
    <t>762952111</t>
  </si>
  <si>
    <t>Montáž ukončovací lišty terasy šroubováním</t>
  </si>
  <si>
    <t>-1058350274</t>
  </si>
  <si>
    <t>10,0+12,84</t>
  </si>
  <si>
    <t>71</t>
  </si>
  <si>
    <t>3012103982</t>
  </si>
  <si>
    <t>Prkno terasové Thermo borovice 26×98×4200 mm</t>
  </si>
  <si>
    <t>-1467014797</t>
  </si>
  <si>
    <t>(10,0+12,84)*0,095</t>
  </si>
  <si>
    <t>2,17*1,1 'Přepočtené koeficientem množství</t>
  </si>
  <si>
    <t>72</t>
  </si>
  <si>
    <t>762953002</t>
  </si>
  <si>
    <t>Nátěr dřevěných teras olejový dvojnásobný s očištěním</t>
  </si>
  <si>
    <t>1730121194</t>
  </si>
  <si>
    <t>85,121+2,387</t>
  </si>
  <si>
    <t>73</t>
  </si>
  <si>
    <t>998762101</t>
  </si>
  <si>
    <t>Přesun hmot tonážní pro kce tesařské v objektech v do 6 m</t>
  </si>
  <si>
    <t>-154991020</t>
  </si>
  <si>
    <t>764</t>
  </si>
  <si>
    <t>Konstrukce klempířské</t>
  </si>
  <si>
    <t>74</t>
  </si>
  <si>
    <t>764111651</t>
  </si>
  <si>
    <t>Krytina střechy rovné z taškových tabulí z Pz plechu s povrchovou úpravou sklonu do 30°</t>
  </si>
  <si>
    <t>1257985975</t>
  </si>
  <si>
    <t>75</t>
  </si>
  <si>
    <t>764211636R</t>
  </si>
  <si>
    <t>Oplechování nevětraného hřebene z Pz s povrchovou úpravou s hřebenovým plechem rš 625 mm</t>
  </si>
  <si>
    <t>-1188835062</t>
  </si>
  <si>
    <t>76</t>
  </si>
  <si>
    <t>764212634R</t>
  </si>
  <si>
    <t>Oplechování štítu závětrnou lištou z Pz s povrchovou úpravou rš 313 mm</t>
  </si>
  <si>
    <t>-379318276</t>
  </si>
  <si>
    <t>77</t>
  </si>
  <si>
    <t>764212662</t>
  </si>
  <si>
    <t>Oplechování rovné okapové hrany z Pz s povrchovou úpravou rš 200 mm</t>
  </si>
  <si>
    <t>-1298528887</t>
  </si>
  <si>
    <t>78</t>
  </si>
  <si>
    <t>764212664R</t>
  </si>
  <si>
    <t>Oplechování rovné okapové hrany z Pz s povrchovou úpravou rš 320 mm</t>
  </si>
  <si>
    <t>-1544961690</t>
  </si>
  <si>
    <t>79</t>
  </si>
  <si>
    <t>764511601</t>
  </si>
  <si>
    <t>Žlab podokapní půlkruhový z Pz s povrchovou úpravou rš 250 mm</t>
  </si>
  <si>
    <t>-1336725581</t>
  </si>
  <si>
    <t>80</t>
  </si>
  <si>
    <t>764511641R</t>
  </si>
  <si>
    <t>Kotlík oválný (trychtýřový) pro podokapní žlaby z Pz s povrchovou úpravou do 120/90 mm</t>
  </si>
  <si>
    <t>1775163285</t>
  </si>
  <si>
    <t>81</t>
  </si>
  <si>
    <t>764518621</t>
  </si>
  <si>
    <t>Svody kruhové včetně objímek, kolen, odskoků z Pz s povrchovou úpravou průměru do 90 mm</t>
  </si>
  <si>
    <t>1985387708</t>
  </si>
  <si>
    <t>82</t>
  </si>
  <si>
    <t>998764101</t>
  </si>
  <si>
    <t>Přesun hmot tonážní pro konstrukce klempířské v objektech v do 6 m</t>
  </si>
  <si>
    <t>-255893731</t>
  </si>
  <si>
    <t>765</t>
  </si>
  <si>
    <t>Krytina skládaná</t>
  </si>
  <si>
    <t>83</t>
  </si>
  <si>
    <t>765191023</t>
  </si>
  <si>
    <t>Montáž pojistné hydroizolační nebo parotěsné kladené ve sklonu přes 20° s lepenými spoji na bednění</t>
  </si>
  <si>
    <t>-11947832</t>
  </si>
  <si>
    <t>84</t>
  </si>
  <si>
    <t>28329036</t>
  </si>
  <si>
    <t>fólie kontaktní difuzně propustná pro doplňkovou hydroizolační vrstvu, třívrstvá mikroporézní PP 150g/m2 s integrovanou samolepící páskou</t>
  </si>
  <si>
    <t>-1086941387</t>
  </si>
  <si>
    <t>41,5*1,1 'Přepočtené koeficientem množství</t>
  </si>
  <si>
    <t>85</t>
  </si>
  <si>
    <t>998765101</t>
  </si>
  <si>
    <t>Přesun hmot tonážní pro krytiny skládané v objektech v do 6 m</t>
  </si>
  <si>
    <t>-596870118</t>
  </si>
  <si>
    <t>766</t>
  </si>
  <si>
    <t>Konstrukce truhlářské</t>
  </si>
  <si>
    <t>86</t>
  </si>
  <si>
    <t>766414213</t>
  </si>
  <si>
    <t>Montáž obložení stěn pl do 5 m2 panely z měkkého dřeva přes 1,50 m2</t>
  </si>
  <si>
    <t>-53705552</t>
  </si>
  <si>
    <t>4,0*2,368</t>
  </si>
  <si>
    <t>1,86*((1,875+2,368)/2)</t>
  </si>
  <si>
    <t>16,288</t>
  </si>
  <si>
    <t>6,98*1,595</t>
  </si>
  <si>
    <t>5,0*1,595</t>
  </si>
  <si>
    <t>87</t>
  </si>
  <si>
    <t>60621310</t>
  </si>
  <si>
    <t>překližka truhlářská bříza tl 21mm jakost B,BB</t>
  </si>
  <si>
    <t>603307813</t>
  </si>
  <si>
    <t>58,286*1,1 'Přepočtené koeficientem množství</t>
  </si>
  <si>
    <t>88</t>
  </si>
  <si>
    <t>766660112</t>
  </si>
  <si>
    <t>Montáž dveřních křídel otvíravých dvoukřídlových š přes 1,45 m do dřevěné rámové zárubně</t>
  </si>
  <si>
    <t>-364495650</t>
  </si>
  <si>
    <t>89</t>
  </si>
  <si>
    <t>61162010R</t>
  </si>
  <si>
    <t>dveře dvoukřídlé atipické z březové překližky 1800x2315-1835mm</t>
  </si>
  <si>
    <t>1460744211</t>
  </si>
  <si>
    <t>90</t>
  </si>
  <si>
    <t>766681122R</t>
  </si>
  <si>
    <t>Montáž zárubní rámových pro dveře dvoukřídlové atipického rozměru 1800x2315-1835 mm</t>
  </si>
  <si>
    <t>1371523350</t>
  </si>
  <si>
    <t>91</t>
  </si>
  <si>
    <t>61182256R</t>
  </si>
  <si>
    <t>zárubeň dvoukřídlá atipická rámová rozměru 1800x2315-1835 mm</t>
  </si>
  <si>
    <t>27311689</t>
  </si>
  <si>
    <t>92</t>
  </si>
  <si>
    <t>766699211</t>
  </si>
  <si>
    <t>Montáž truhlářských desek lavic š do 500 mm</t>
  </si>
  <si>
    <t>-1120819882</t>
  </si>
  <si>
    <t>"L1" 3,49</t>
  </si>
  <si>
    <t>"L2" 7,86</t>
  </si>
  <si>
    <t>93</t>
  </si>
  <si>
    <t>1852803754</t>
  </si>
  <si>
    <t>"L1" (0,329+0,14+0,329)*0,26*5</t>
  </si>
  <si>
    <t>1,037*1,05 'Přepočtené koeficientem množství</t>
  </si>
  <si>
    <t>94</t>
  </si>
  <si>
    <t>6062131R</t>
  </si>
  <si>
    <t>překližka truhlářská bříza tl 40mm jakost B,BB</t>
  </si>
  <si>
    <t>342384267</t>
  </si>
  <si>
    <t>"L1" 0,49*3,49</t>
  </si>
  <si>
    <t>-5*0,14*0,14</t>
  </si>
  <si>
    <t>"L2" 7,86*0,37</t>
  </si>
  <si>
    <t>12*0,297*0,322</t>
  </si>
  <si>
    <t>12*0,12*0,322</t>
  </si>
  <si>
    <t>95</t>
  </si>
  <si>
    <t>776-R001</t>
  </si>
  <si>
    <t>Příplatek za provedení otvorů na CNC</t>
  </si>
  <si>
    <t>-1363652406</t>
  </si>
  <si>
    <t>14,249</t>
  </si>
  <si>
    <t>6,98*1,14</t>
  </si>
  <si>
    <t>5,0*1,14</t>
  </si>
  <si>
    <t>96</t>
  </si>
  <si>
    <t>998766101</t>
  </si>
  <si>
    <t>Přesun hmot tonážní pro kce truhlářské v objektech v do 6 m</t>
  </si>
  <si>
    <t>419276723</t>
  </si>
  <si>
    <t>783</t>
  </si>
  <si>
    <t>Dokončovací práce - nátěry</t>
  </si>
  <si>
    <t>97</t>
  </si>
  <si>
    <t>783009231</t>
  </si>
  <si>
    <t>Tabulový nátěr</t>
  </si>
  <si>
    <t>-1490092806</t>
  </si>
  <si>
    <t>1,14*4,78</t>
  </si>
  <si>
    <t>98</t>
  </si>
  <si>
    <t>783101203</t>
  </si>
  <si>
    <t>Jemné obroušení podkladu truhlářských konstrukcí před provedením nátěru</t>
  </si>
  <si>
    <t>650872743</t>
  </si>
  <si>
    <t>4,0*2,368*2</t>
  </si>
  <si>
    <t>1,86*((1,875+2,368)/2)*2</t>
  </si>
  <si>
    <t>16,288*2</t>
  </si>
  <si>
    <t>6,98*1,595*2</t>
  </si>
  <si>
    <t>"L1" 0,49*3,49*2</t>
  </si>
  <si>
    <t>-5*0,14*0,14*2</t>
  </si>
  <si>
    <t>99</t>
  </si>
  <si>
    <t>783101403</t>
  </si>
  <si>
    <t>Oprášení podkladu truhlářských konstrukcí před provedením nátěru</t>
  </si>
  <si>
    <t>603290644</t>
  </si>
  <si>
    <t>100</t>
  </si>
  <si>
    <t>783164101</t>
  </si>
  <si>
    <t>Základní jednonásobný olejový nátěr truhlářských konstrukcí</t>
  </si>
  <si>
    <t>-679202896</t>
  </si>
  <si>
    <t>101</t>
  </si>
  <si>
    <t>783167101</t>
  </si>
  <si>
    <t>Krycí jednonásobný olejový nátěr truhlářských konstrukcí</t>
  </si>
  <si>
    <t>1301186582</t>
  </si>
  <si>
    <t>102</t>
  </si>
  <si>
    <t>783201201</t>
  </si>
  <si>
    <t>Obroušení tesařských konstrukcí před provedením nátěru</t>
  </si>
  <si>
    <t>324663731</t>
  </si>
  <si>
    <t>"KL 80/120" 3,2*6*(0,08+0,08+0,12+0,12)</t>
  </si>
  <si>
    <t>"PÁ 100/100" 1,0*6*(0,1+0,1+0,1+0,1)</t>
  </si>
  <si>
    <t>"S4 60/120" 3,1*7*(0,06+0,06+0,12+0,12)</t>
  </si>
  <si>
    <t>"S5 60/120" 1,6*15*(0,06+0,06+0,12+0,12)</t>
  </si>
  <si>
    <t>"Z1 60/140" 7,0*1*(0,06+0,06+0,14+0,14)</t>
  </si>
  <si>
    <t>"Z2 60/120" 7,0*1*(0,06+0,06+0,12+0,12)</t>
  </si>
  <si>
    <t>"Z3 60/140" 5,0*1*(0,06+0,06+0,14+0,14)</t>
  </si>
  <si>
    <t>"Z4 60/120" 5,0*1*(0,06+0,06+0,12+0,12)</t>
  </si>
  <si>
    <t>"vodorovné prvky 60/120" 21,601*(0,06+0,06+0,12+0,12)</t>
  </si>
  <si>
    <t>"V3 140/160" 4,1*2*(0,14+0,14+0,16+0,16)</t>
  </si>
  <si>
    <t>"V4 140/160" 6,1*1*(0,14+0,14+0,16+0,16)</t>
  </si>
  <si>
    <t>"K1 120/160" 5,9*6*(0,12+0,12+0,16+0,16)</t>
  </si>
  <si>
    <t>"K2 12/160" 3,9*6*(0,12+0,12+0,16+0,16)</t>
  </si>
  <si>
    <t>"S2 140/140" 2,3*6*(0,14+0,14+0,14+0,14)</t>
  </si>
  <si>
    <t>"S3 140/140" 1,8*6*(0,14+0,14+0,14+0,14)</t>
  </si>
  <si>
    <t>"S6 120/120" 1,6*1*(0,12+0,12+0,12+0,12)</t>
  </si>
  <si>
    <t>"V1 160/160" 4,1*1*(0,16+0,16+0,16+0,16)</t>
  </si>
  <si>
    <t>"V2 160/160" 6,1*1*(0,16+0,16+0,16+0,16)</t>
  </si>
  <si>
    <t>"S1 160/160" 2,3*2*(0,16+0,16+0,16+0,16)</t>
  </si>
  <si>
    <t>103</t>
  </si>
  <si>
    <t>783201403</t>
  </si>
  <si>
    <t>Oprášení tesařských konstrukcí před provedením nátěru</t>
  </si>
  <si>
    <t>382676256</t>
  </si>
  <si>
    <t>104</t>
  </si>
  <si>
    <t>783264101</t>
  </si>
  <si>
    <t>Základní jednonásobný olejový nátěr tesařských konstrukcí</t>
  </si>
  <si>
    <t>331062937</t>
  </si>
  <si>
    <t>105</t>
  </si>
  <si>
    <t>783267101</t>
  </si>
  <si>
    <t>Krycí jednonásobný olejový nátěr tesařských konstrukcí</t>
  </si>
  <si>
    <t>239473737</t>
  </si>
  <si>
    <t>VRN</t>
  </si>
  <si>
    <t>Vedlejší rozpočtové náklady</t>
  </si>
  <si>
    <t>VRN3</t>
  </si>
  <si>
    <t>Zařízení staveniště</t>
  </si>
  <si>
    <t>106</t>
  </si>
  <si>
    <t>030001000</t>
  </si>
  <si>
    <t>…</t>
  </si>
  <si>
    <t>1024</t>
  </si>
  <si>
    <t>1636342285</t>
  </si>
  <si>
    <t>VRN9</t>
  </si>
  <si>
    <t>Ostatní náklady</t>
  </si>
  <si>
    <t>107</t>
  </si>
  <si>
    <t>090001000</t>
  </si>
  <si>
    <t>-1943304435</t>
  </si>
  <si>
    <t>SO 02 - Zasakovací těleso</t>
  </si>
  <si>
    <t xml:space="preserve">    4 - Vodorovné konstrukce</t>
  </si>
  <si>
    <t>1301215439</t>
  </si>
  <si>
    <t>(2,5+3,54)*0,6</t>
  </si>
  <si>
    <t>5,1*2,0</t>
  </si>
  <si>
    <t>131251100</t>
  </si>
  <si>
    <t>Hloubení jam nezapažených v hornině třídy těžitelnosti I skupiny 3 objem do 20 m3 strojně</t>
  </si>
  <si>
    <t>816079952</t>
  </si>
  <si>
    <t>5,1*2,0*0,65</t>
  </si>
  <si>
    <t>1221479109</t>
  </si>
  <si>
    <t>(2,5+3,54)*0,6*0,65</t>
  </si>
  <si>
    <t>-446231754</t>
  </si>
  <si>
    <t>6,63+2,356-5,392</t>
  </si>
  <si>
    <t>-628270109</t>
  </si>
  <si>
    <t>-1752598842</t>
  </si>
  <si>
    <t>Na zpětný zásyp použito 60% objemu</t>
  </si>
  <si>
    <t>(6,63+2,356)*0,6</t>
  </si>
  <si>
    <t>175111101</t>
  </si>
  <si>
    <t>Obsypání potrubí ručně sypaninou bez prohození, uloženou do 3 m</t>
  </si>
  <si>
    <t>1436049861</t>
  </si>
  <si>
    <t>(2,5+3,54)*0,6*0,5</t>
  </si>
  <si>
    <t>58331200</t>
  </si>
  <si>
    <t>štěrkopísek netříděný</t>
  </si>
  <si>
    <t>1837077048</t>
  </si>
  <si>
    <t>1,812*2 'Přepočtené koeficientem množství</t>
  </si>
  <si>
    <t>1067129506</t>
  </si>
  <si>
    <t>-2057375214</t>
  </si>
  <si>
    <t>4,1*1,0</t>
  </si>
  <si>
    <t>211561111R</t>
  </si>
  <si>
    <t>Výplň odvodňovacích žeber nebo trativodů kamenivem hrubým drceným frakce 8 až 16 mm</t>
  </si>
  <si>
    <t>-1323663923</t>
  </si>
  <si>
    <t>4,1*1,0*0,5</t>
  </si>
  <si>
    <t>211971121</t>
  </si>
  <si>
    <t>Zřízení opláštění žeber nebo trativodů geotextilií v rýze nebo zářezu sklonu přes 1:2 š do 2,5 m</t>
  </si>
  <si>
    <t>1615136182</t>
  </si>
  <si>
    <t>2*4,1*1,0</t>
  </si>
  <si>
    <t>(4,1+4,1+1,0+1,0)*0,4</t>
  </si>
  <si>
    <t>69311080</t>
  </si>
  <si>
    <t>geotextilie netkaná separační, ochranná, filtrační, drenážní PES 200g/m2</t>
  </si>
  <si>
    <t>-1193861739</t>
  </si>
  <si>
    <t>12,28*1,25 'Přepočtené koeficientem množství</t>
  </si>
  <si>
    <t>Vodorovné konstrukce</t>
  </si>
  <si>
    <t>451573111</t>
  </si>
  <si>
    <t>Lože pod potrubí otevřený výkop ze štěrkopísku</t>
  </si>
  <si>
    <t>1381605261</t>
  </si>
  <si>
    <t>(2,5+3,54)*0,6*0,1</t>
  </si>
  <si>
    <t>871273120</t>
  </si>
  <si>
    <t>Montáž kanalizačního potrubí hladkého plnostěnného SN 4 z PVC-U DN 125</t>
  </si>
  <si>
    <t>-553356533</t>
  </si>
  <si>
    <t>2,5+3,54</t>
  </si>
  <si>
    <t>28611126</t>
  </si>
  <si>
    <t>trubka kanalizační PVC DN 125x1000mm SN4</t>
  </si>
  <si>
    <t>-1726578039</t>
  </si>
  <si>
    <t>6,04*1,03 'Přepočtené koeficientem množství</t>
  </si>
  <si>
    <t>892271111</t>
  </si>
  <si>
    <t>Tlaková zkouška vodou potrubí DN 100 nebo 125</t>
  </si>
  <si>
    <t>1537511732</t>
  </si>
  <si>
    <t>998276101</t>
  </si>
  <si>
    <t>Přesun hmot pro trubní vedení z trub z plastických hmot otevřený výkop</t>
  </si>
  <si>
    <t>-1572997068</t>
  </si>
  <si>
    <t>-1189695779</t>
  </si>
  <si>
    <t>-1392907635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</si>
</sst>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3" t="s">
        <v>14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9"/>
      <c r="BE5" s="18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5" t="s">
        <v>17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9"/>
      <c r="BE6" s="18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1"/>
      <c r="BS8" s="16" t="s">
        <v>6</v>
      </c>
    </row>
    <row r="9" spans="1:74" ht="14.45" customHeight="1">
      <c r="B9" s="19"/>
      <c r="AR9" s="19"/>
      <c r="BE9" s="18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1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81"/>
      <c r="BS11" s="16" t="s">
        <v>6</v>
      </c>
    </row>
    <row r="12" spans="1:74" ht="6.95" customHeight="1">
      <c r="B12" s="19"/>
      <c r="AR12" s="19"/>
      <c r="BE12" s="181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81"/>
      <c r="BS13" s="16" t="s">
        <v>6</v>
      </c>
    </row>
    <row r="14" spans="1:74" ht="12.75">
      <c r="B14" s="19"/>
      <c r="E14" s="186" t="s">
        <v>29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6" t="s">
        <v>27</v>
      </c>
      <c r="AN14" s="28" t="s">
        <v>29</v>
      </c>
      <c r="AR14" s="19"/>
      <c r="BE14" s="181"/>
      <c r="BS14" s="16" t="s">
        <v>6</v>
      </c>
    </row>
    <row r="15" spans="1:74" ht="6.95" customHeight="1">
      <c r="B15" s="19"/>
      <c r="AR15" s="19"/>
      <c r="BE15" s="181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81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181"/>
      <c r="BS17" s="16" t="s">
        <v>32</v>
      </c>
    </row>
    <row r="18" spans="2:71" ht="6.95" customHeight="1">
      <c r="B18" s="19"/>
      <c r="AR18" s="19"/>
      <c r="BE18" s="181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181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181"/>
      <c r="BS20" s="16" t="s">
        <v>32</v>
      </c>
    </row>
    <row r="21" spans="2:71" ht="6.95" customHeight="1">
      <c r="B21" s="19"/>
      <c r="AR21" s="19"/>
      <c r="BE21" s="181"/>
    </row>
    <row r="22" spans="2:71" ht="12" customHeight="1">
      <c r="B22" s="19"/>
      <c r="D22" s="26" t="s">
        <v>35</v>
      </c>
      <c r="AR22" s="19"/>
      <c r="BE22" s="181"/>
    </row>
    <row r="23" spans="2:71" ht="16.5" customHeight="1">
      <c r="B23" s="19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9"/>
      <c r="BE23" s="181"/>
    </row>
    <row r="24" spans="2:71" ht="6.95" customHeight="1">
      <c r="B24" s="19"/>
      <c r="AR24" s="19"/>
      <c r="BE24" s="18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1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9">
        <f>ROUND(AG94,2)</f>
        <v>0</v>
      </c>
      <c r="AL26" s="190"/>
      <c r="AM26" s="190"/>
      <c r="AN26" s="190"/>
      <c r="AO26" s="190"/>
      <c r="AR26" s="31"/>
      <c r="BE26" s="181"/>
    </row>
    <row r="27" spans="2:71" s="1" customFormat="1" ht="6.95" customHeight="1">
      <c r="B27" s="31"/>
      <c r="AR27" s="31"/>
      <c r="BE27" s="181"/>
    </row>
    <row r="28" spans="2:71" s="1" customFormat="1" ht="12.75">
      <c r="B28" s="31"/>
      <c r="L28" s="191" t="s">
        <v>37</v>
      </c>
      <c r="M28" s="191"/>
      <c r="N28" s="191"/>
      <c r="O28" s="191"/>
      <c r="P28" s="191"/>
      <c r="W28" s="191" t="s">
        <v>38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39</v>
      </c>
      <c r="AL28" s="191"/>
      <c r="AM28" s="191"/>
      <c r="AN28" s="191"/>
      <c r="AO28" s="191"/>
      <c r="AR28" s="31"/>
      <c r="BE28" s="181"/>
    </row>
    <row r="29" spans="2:71" s="2" customFormat="1" ht="14.45" customHeight="1">
      <c r="B29" s="35"/>
      <c r="D29" s="26" t="s">
        <v>40</v>
      </c>
      <c r="F29" s="26" t="s">
        <v>41</v>
      </c>
      <c r="L29" s="194">
        <v>0.21</v>
      </c>
      <c r="M29" s="193"/>
      <c r="N29" s="193"/>
      <c r="O29" s="193"/>
      <c r="P29" s="193"/>
      <c r="W29" s="192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K29" s="192">
        <f>ROUND(AV94, 2)</f>
        <v>0</v>
      </c>
      <c r="AL29" s="193"/>
      <c r="AM29" s="193"/>
      <c r="AN29" s="193"/>
      <c r="AO29" s="193"/>
      <c r="AR29" s="35"/>
      <c r="BE29" s="182"/>
    </row>
    <row r="30" spans="2:71" s="2" customFormat="1" ht="14.45" customHeight="1">
      <c r="B30" s="35"/>
      <c r="F30" s="26" t="s">
        <v>42</v>
      </c>
      <c r="L30" s="194">
        <v>0.12</v>
      </c>
      <c r="M30" s="193"/>
      <c r="N30" s="193"/>
      <c r="O30" s="193"/>
      <c r="P30" s="193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2)</f>
        <v>0</v>
      </c>
      <c r="AL30" s="193"/>
      <c r="AM30" s="193"/>
      <c r="AN30" s="193"/>
      <c r="AO30" s="193"/>
      <c r="AR30" s="35"/>
      <c r="BE30" s="182"/>
    </row>
    <row r="31" spans="2:71" s="2" customFormat="1" ht="14.45" hidden="1" customHeight="1">
      <c r="B31" s="35"/>
      <c r="F31" s="26" t="s">
        <v>43</v>
      </c>
      <c r="L31" s="194">
        <v>0.21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5"/>
      <c r="BE31" s="182"/>
    </row>
    <row r="32" spans="2:71" s="2" customFormat="1" ht="14.45" hidden="1" customHeight="1">
      <c r="B32" s="35"/>
      <c r="F32" s="26" t="s">
        <v>44</v>
      </c>
      <c r="L32" s="194">
        <v>0.12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5"/>
      <c r="BE32" s="182"/>
    </row>
    <row r="33" spans="2:57" s="2" customFormat="1" ht="14.45" hidden="1" customHeight="1">
      <c r="B33" s="35"/>
      <c r="F33" s="26" t="s">
        <v>45</v>
      </c>
      <c r="L33" s="194">
        <v>0</v>
      </c>
      <c r="M33" s="193"/>
      <c r="N33" s="193"/>
      <c r="O33" s="193"/>
      <c r="P33" s="193"/>
      <c r="W33" s="192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5"/>
      <c r="BE33" s="182"/>
    </row>
    <row r="34" spans="2:57" s="1" customFormat="1" ht="6.95" customHeight="1">
      <c r="B34" s="31"/>
      <c r="AR34" s="31"/>
      <c r="BE34" s="181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195" t="s">
        <v>48</v>
      </c>
      <c r="Y35" s="196"/>
      <c r="Z35" s="196"/>
      <c r="AA35" s="196"/>
      <c r="AB35" s="196"/>
      <c r="AC35" s="38"/>
      <c r="AD35" s="38"/>
      <c r="AE35" s="38"/>
      <c r="AF35" s="38"/>
      <c r="AG35" s="38"/>
      <c r="AH35" s="38"/>
      <c r="AI35" s="38"/>
      <c r="AJ35" s="38"/>
      <c r="AK35" s="197">
        <f>SUM(AK26:AK33)</f>
        <v>0</v>
      </c>
      <c r="AL35" s="196"/>
      <c r="AM35" s="196"/>
      <c r="AN35" s="196"/>
      <c r="AO35" s="19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BH2023025</v>
      </c>
      <c r="AR84" s="47"/>
    </row>
    <row r="85" spans="1:91" s="4" customFormat="1" ht="36.950000000000003" customHeight="1">
      <c r="B85" s="48"/>
      <c r="C85" s="49" t="s">
        <v>16</v>
      </c>
      <c r="L85" s="199" t="str">
        <f>K6</f>
        <v>Venkovní učebna - MŠ Stadtrodská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Stadtrodská 1600, Tachov</v>
      </c>
      <c r="AI87" s="26" t="s">
        <v>22</v>
      </c>
      <c r="AM87" s="201" t="str">
        <f>IF(AN8= "","",AN8)</f>
        <v>21. 1. 2025</v>
      </c>
      <c r="AN87" s="201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MŠ Stadtrodská </v>
      </c>
      <c r="AI89" s="26" t="s">
        <v>30</v>
      </c>
      <c r="AM89" s="202" t="str">
        <f>IF(E17="","",E17)</f>
        <v>Ing. arch. Petra Kocourková</v>
      </c>
      <c r="AN89" s="203"/>
      <c r="AO89" s="203"/>
      <c r="AP89" s="203"/>
      <c r="AR89" s="31"/>
      <c r="AS89" s="204" t="s">
        <v>56</v>
      </c>
      <c r="AT89" s="20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02" t="str">
        <f>IF(E20="","",E20)</f>
        <v>Bohuslava Hudová</v>
      </c>
      <c r="AN90" s="203"/>
      <c r="AO90" s="203"/>
      <c r="AP90" s="203"/>
      <c r="AR90" s="31"/>
      <c r="AS90" s="206"/>
      <c r="AT90" s="207"/>
      <c r="BD90" s="55"/>
    </row>
    <row r="91" spans="1:91" s="1" customFormat="1" ht="10.9" customHeight="1">
      <c r="B91" s="31"/>
      <c r="AR91" s="31"/>
      <c r="AS91" s="206"/>
      <c r="AT91" s="207"/>
      <c r="BD91" s="55"/>
    </row>
    <row r="92" spans="1:91" s="1" customFormat="1" ht="29.25" customHeight="1">
      <c r="B92" s="31"/>
      <c r="C92" s="208" t="s">
        <v>57</v>
      </c>
      <c r="D92" s="209"/>
      <c r="E92" s="209"/>
      <c r="F92" s="209"/>
      <c r="G92" s="209"/>
      <c r="H92" s="56"/>
      <c r="I92" s="210" t="s">
        <v>58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11" t="s">
        <v>59</v>
      </c>
      <c r="AH92" s="209"/>
      <c r="AI92" s="209"/>
      <c r="AJ92" s="209"/>
      <c r="AK92" s="209"/>
      <c r="AL92" s="209"/>
      <c r="AM92" s="209"/>
      <c r="AN92" s="210" t="s">
        <v>60</v>
      </c>
      <c r="AO92" s="209"/>
      <c r="AP92" s="212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6">
        <f>ROUND(SUM(AG95:AG96),2)</f>
        <v>0</v>
      </c>
      <c r="AH94" s="216"/>
      <c r="AI94" s="216"/>
      <c r="AJ94" s="216"/>
      <c r="AK94" s="216"/>
      <c r="AL94" s="216"/>
      <c r="AM94" s="216"/>
      <c r="AN94" s="217">
        <f>SUM(AG94,AT94)</f>
        <v>0</v>
      </c>
      <c r="AO94" s="217"/>
      <c r="AP94" s="217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5</v>
      </c>
      <c r="BX94" s="71" t="s">
        <v>79</v>
      </c>
      <c r="CL94" s="71" t="s">
        <v>1</v>
      </c>
    </row>
    <row r="95" spans="1:91" s="6" customFormat="1" ht="16.5" customHeight="1">
      <c r="A95" s="73" t="s">
        <v>80</v>
      </c>
      <c r="B95" s="74"/>
      <c r="C95" s="75"/>
      <c r="D95" s="215" t="s">
        <v>81</v>
      </c>
      <c r="E95" s="215"/>
      <c r="F95" s="215"/>
      <c r="G95" s="215"/>
      <c r="H95" s="215"/>
      <c r="I95" s="76"/>
      <c r="J95" s="215" t="s">
        <v>82</v>
      </c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3">
        <f>'SO 01 - Venkovní učebna'!J30</f>
        <v>0</v>
      </c>
      <c r="AH95" s="214"/>
      <c r="AI95" s="214"/>
      <c r="AJ95" s="214"/>
      <c r="AK95" s="214"/>
      <c r="AL95" s="214"/>
      <c r="AM95" s="214"/>
      <c r="AN95" s="213">
        <f>SUM(AG95,AT95)</f>
        <v>0</v>
      </c>
      <c r="AO95" s="214"/>
      <c r="AP95" s="214"/>
      <c r="AQ95" s="77" t="s">
        <v>83</v>
      </c>
      <c r="AR95" s="74"/>
      <c r="AS95" s="78">
        <v>0</v>
      </c>
      <c r="AT95" s="79">
        <f>ROUND(SUM(AV95:AW95),2)</f>
        <v>0</v>
      </c>
      <c r="AU95" s="80">
        <f>'SO 01 - Venkovní učebna'!P134</f>
        <v>0</v>
      </c>
      <c r="AV95" s="79">
        <f>'SO 01 - Venkovní učebna'!J33</f>
        <v>0</v>
      </c>
      <c r="AW95" s="79">
        <f>'SO 01 - Venkovní učebna'!J34</f>
        <v>0</v>
      </c>
      <c r="AX95" s="79">
        <f>'SO 01 - Venkovní učebna'!J35</f>
        <v>0</v>
      </c>
      <c r="AY95" s="79">
        <f>'SO 01 - Venkovní učebna'!J36</f>
        <v>0</v>
      </c>
      <c r="AZ95" s="79">
        <f>'SO 01 - Venkovní učebna'!F33</f>
        <v>0</v>
      </c>
      <c r="BA95" s="79">
        <f>'SO 01 - Venkovní učebna'!F34</f>
        <v>0</v>
      </c>
      <c r="BB95" s="79">
        <f>'SO 01 - Venkovní učebna'!F35</f>
        <v>0</v>
      </c>
      <c r="BC95" s="79">
        <f>'SO 01 - Venkovní učebna'!F36</f>
        <v>0</v>
      </c>
      <c r="BD95" s="81">
        <f>'SO 01 - Venkovní učebna'!F37</f>
        <v>0</v>
      </c>
      <c r="BT95" s="82" t="s">
        <v>84</v>
      </c>
      <c r="BV95" s="82" t="s">
        <v>78</v>
      </c>
      <c r="BW95" s="82" t="s">
        <v>85</v>
      </c>
      <c r="BX95" s="82" t="s">
        <v>5</v>
      </c>
      <c r="CL95" s="82" t="s">
        <v>1</v>
      </c>
      <c r="CM95" s="82" t="s">
        <v>86</v>
      </c>
    </row>
    <row r="96" spans="1:91" s="6" customFormat="1" ht="16.5" customHeight="1">
      <c r="A96" s="73" t="s">
        <v>80</v>
      </c>
      <c r="B96" s="74"/>
      <c r="C96" s="75"/>
      <c r="D96" s="215" t="s">
        <v>87</v>
      </c>
      <c r="E96" s="215"/>
      <c r="F96" s="215"/>
      <c r="G96" s="215"/>
      <c r="H96" s="215"/>
      <c r="I96" s="76"/>
      <c r="J96" s="215" t="s">
        <v>88</v>
      </c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3">
        <f>'SO 02 - Zasakovací těleso'!J30</f>
        <v>0</v>
      </c>
      <c r="AH96" s="214"/>
      <c r="AI96" s="214"/>
      <c r="AJ96" s="214"/>
      <c r="AK96" s="214"/>
      <c r="AL96" s="214"/>
      <c r="AM96" s="214"/>
      <c r="AN96" s="213">
        <f>SUM(AG96,AT96)</f>
        <v>0</v>
      </c>
      <c r="AO96" s="214"/>
      <c r="AP96" s="214"/>
      <c r="AQ96" s="77" t="s">
        <v>83</v>
      </c>
      <c r="AR96" s="74"/>
      <c r="AS96" s="83">
        <v>0</v>
      </c>
      <c r="AT96" s="84">
        <f>ROUND(SUM(AV96:AW96),2)</f>
        <v>0</v>
      </c>
      <c r="AU96" s="85">
        <f>'SO 02 - Zasakovací těleso'!P125</f>
        <v>0</v>
      </c>
      <c r="AV96" s="84">
        <f>'SO 02 - Zasakovací těleso'!J33</f>
        <v>0</v>
      </c>
      <c r="AW96" s="84">
        <f>'SO 02 - Zasakovací těleso'!J34</f>
        <v>0</v>
      </c>
      <c r="AX96" s="84">
        <f>'SO 02 - Zasakovací těleso'!J35</f>
        <v>0</v>
      </c>
      <c r="AY96" s="84">
        <f>'SO 02 - Zasakovací těleso'!J36</f>
        <v>0</v>
      </c>
      <c r="AZ96" s="84">
        <f>'SO 02 - Zasakovací těleso'!F33</f>
        <v>0</v>
      </c>
      <c r="BA96" s="84">
        <f>'SO 02 - Zasakovací těleso'!F34</f>
        <v>0</v>
      </c>
      <c r="BB96" s="84">
        <f>'SO 02 - Zasakovací těleso'!F35</f>
        <v>0</v>
      </c>
      <c r="BC96" s="84">
        <f>'SO 02 - Zasakovací těleso'!F36</f>
        <v>0</v>
      </c>
      <c r="BD96" s="86">
        <f>'SO 02 - Zasakovací těleso'!F37</f>
        <v>0</v>
      </c>
      <c r="BT96" s="82" t="s">
        <v>84</v>
      </c>
      <c r="BV96" s="82" t="s">
        <v>78</v>
      </c>
      <c r="BW96" s="82" t="s">
        <v>89</v>
      </c>
      <c r="BX96" s="82" t="s">
        <v>5</v>
      </c>
      <c r="CL96" s="82" t="s">
        <v>1</v>
      </c>
      <c r="CM96" s="82" t="s">
        <v>86</v>
      </c>
    </row>
    <row r="97" spans="2:44" s="1" customFormat="1" ht="30" customHeight="1">
      <c r="B97" s="31"/>
      <c r="AR97" s="31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sheetProtection algorithmName="SHA-512" hashValue="pw9oy+AYjRY+0T0PDMMUJp+Kgl29Ee+4wVmkXpDkpLTrWDo0ju+E86zVZjByH7McGdxfas9Aj8vZJxMuuxuv+w==" saltValue="teaTRrKoEcFl4IAGrNdHHazkf43NjVeFxeoGdqBIFalHFbQxUk51zUqBh5QNOsI+nSTYMMU5c0HGjp3y/PWuJ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1 - Venkovní učebna'!C2" display="/" xr:uid="{00000000-0004-0000-0000-000000000000}"/>
    <hyperlink ref="A96" location="'SO 02 - Zasakovací těleso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7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8" t="str">
        <f>'Rekapitulace stavby'!K6</f>
        <v>Venkovní učebna - MŠ Stadtrodská</v>
      </c>
      <c r="F7" s="219"/>
      <c r="G7" s="219"/>
      <c r="H7" s="219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199" t="s">
        <v>92</v>
      </c>
      <c r="F9" s="220"/>
      <c r="G9" s="220"/>
      <c r="H9" s="220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21. 1. 2025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1" t="str">
        <f>'Rekapitulace stavby'!E14</f>
        <v>Vyplň údaj</v>
      </c>
      <c r="F18" s="183"/>
      <c r="G18" s="183"/>
      <c r="H18" s="183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34</v>
      </c>
      <c r="I24" s="26" t="s">
        <v>27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8"/>
      <c r="E27" s="188" t="s">
        <v>1</v>
      </c>
      <c r="F27" s="188"/>
      <c r="G27" s="188"/>
      <c r="H27" s="18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ROUND(J134,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ROUND((SUM(BE134:BE470)),  2)</f>
        <v>0</v>
      </c>
      <c r="I33" s="91">
        <v>0.21</v>
      </c>
      <c r="J33" s="90">
        <f>ROUND(((SUM(BE134:BE470))*I33),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ROUND((SUM(BF134:BF470)),  2)</f>
        <v>0</v>
      </c>
      <c r="I34" s="91">
        <v>0.12</v>
      </c>
      <c r="J34" s="90">
        <f>ROUND(((SUM(BF134:BF470))*I34),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ROUND((SUM(BG134:BG470)),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ROUND((SUM(BH134:BH470)),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ROUND((SUM(BI134:BI470)),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8" t="str">
        <f>E7</f>
        <v>Venkovní učebna - MŠ Stadtrodská</v>
      </c>
      <c r="F85" s="219"/>
      <c r="G85" s="219"/>
      <c r="H85" s="219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199" t="str">
        <f>E9</f>
        <v>SO 01 - Venkovní učebna</v>
      </c>
      <c r="F87" s="220"/>
      <c r="G87" s="220"/>
      <c r="H87" s="220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Stadtrodská 1600, Tachov</v>
      </c>
      <c r="I89" s="26" t="s">
        <v>22</v>
      </c>
      <c r="J89" s="51" t="str">
        <f>IF(J12="","",J12)</f>
        <v>21. 1. 2025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MŠ Stadtrodská </v>
      </c>
      <c r="I91" s="26" t="s">
        <v>30</v>
      </c>
      <c r="J91" s="29" t="str">
        <f>E21</f>
        <v>Ing. arch. Petra Kocourková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>Bohuslava Hudová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94</v>
      </c>
      <c r="D94" s="92"/>
      <c r="E94" s="92"/>
      <c r="F94" s="92"/>
      <c r="G94" s="92"/>
      <c r="H94" s="92"/>
      <c r="I94" s="92"/>
      <c r="J94" s="101" t="s">
        <v>95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96</v>
      </c>
      <c r="J96" s="65">
        <f>J134</f>
        <v>0</v>
      </c>
      <c r="L96" s="31"/>
      <c r="AU96" s="16" t="s">
        <v>97</v>
      </c>
    </row>
    <row r="97" spans="2:12" s="8" customFormat="1" ht="24.95" customHeight="1">
      <c r="B97" s="103"/>
      <c r="D97" s="104" t="s">
        <v>98</v>
      </c>
      <c r="E97" s="105"/>
      <c r="F97" s="105"/>
      <c r="G97" s="105"/>
      <c r="H97" s="105"/>
      <c r="I97" s="105"/>
      <c r="J97" s="106">
        <f>J135</f>
        <v>0</v>
      </c>
      <c r="L97" s="103"/>
    </row>
    <row r="98" spans="2:12" s="9" customFormat="1" ht="19.899999999999999" customHeight="1">
      <c r="B98" s="107"/>
      <c r="D98" s="108" t="s">
        <v>99</v>
      </c>
      <c r="E98" s="109"/>
      <c r="F98" s="109"/>
      <c r="G98" s="109"/>
      <c r="H98" s="109"/>
      <c r="I98" s="109"/>
      <c r="J98" s="110">
        <f>J136</f>
        <v>0</v>
      </c>
      <c r="L98" s="107"/>
    </row>
    <row r="99" spans="2:12" s="9" customFormat="1" ht="19.899999999999999" customHeight="1">
      <c r="B99" s="107"/>
      <c r="D99" s="108" t="s">
        <v>100</v>
      </c>
      <c r="E99" s="109"/>
      <c r="F99" s="109"/>
      <c r="G99" s="109"/>
      <c r="H99" s="109"/>
      <c r="I99" s="109"/>
      <c r="J99" s="110">
        <f>J151</f>
        <v>0</v>
      </c>
      <c r="L99" s="107"/>
    </row>
    <row r="100" spans="2:12" s="9" customFormat="1" ht="19.899999999999999" customHeight="1">
      <c r="B100" s="107"/>
      <c r="D100" s="108" t="s">
        <v>101</v>
      </c>
      <c r="E100" s="109"/>
      <c r="F100" s="109"/>
      <c r="G100" s="109"/>
      <c r="H100" s="109"/>
      <c r="I100" s="109"/>
      <c r="J100" s="110">
        <f>J176</f>
        <v>0</v>
      </c>
      <c r="L100" s="107"/>
    </row>
    <row r="101" spans="2:12" s="9" customFormat="1" ht="19.899999999999999" customHeight="1">
      <c r="B101" s="107"/>
      <c r="D101" s="108" t="s">
        <v>102</v>
      </c>
      <c r="E101" s="109"/>
      <c r="F101" s="109"/>
      <c r="G101" s="109"/>
      <c r="H101" s="109"/>
      <c r="I101" s="109"/>
      <c r="J101" s="110">
        <f>J183</f>
        <v>0</v>
      </c>
      <c r="L101" s="107"/>
    </row>
    <row r="102" spans="2:12" s="9" customFormat="1" ht="19.899999999999999" customHeight="1">
      <c r="B102" s="107"/>
      <c r="D102" s="108" t="s">
        <v>103</v>
      </c>
      <c r="E102" s="109"/>
      <c r="F102" s="109"/>
      <c r="G102" s="109"/>
      <c r="H102" s="109"/>
      <c r="I102" s="109"/>
      <c r="J102" s="110">
        <f>J188</f>
        <v>0</v>
      </c>
      <c r="L102" s="107"/>
    </row>
    <row r="103" spans="2:12" s="9" customFormat="1" ht="19.899999999999999" customHeight="1">
      <c r="B103" s="107"/>
      <c r="D103" s="108" t="s">
        <v>104</v>
      </c>
      <c r="E103" s="109"/>
      <c r="F103" s="109"/>
      <c r="G103" s="109"/>
      <c r="H103" s="109"/>
      <c r="I103" s="109"/>
      <c r="J103" s="110">
        <f>J191</f>
        <v>0</v>
      </c>
      <c r="L103" s="107"/>
    </row>
    <row r="104" spans="2:12" s="9" customFormat="1" ht="19.899999999999999" customHeight="1">
      <c r="B104" s="107"/>
      <c r="D104" s="108" t="s">
        <v>105</v>
      </c>
      <c r="E104" s="109"/>
      <c r="F104" s="109"/>
      <c r="G104" s="109"/>
      <c r="H104" s="109"/>
      <c r="I104" s="109"/>
      <c r="J104" s="110">
        <f>J203</f>
        <v>0</v>
      </c>
      <c r="L104" s="107"/>
    </row>
    <row r="105" spans="2:12" s="8" customFormat="1" ht="24.95" customHeight="1">
      <c r="B105" s="103"/>
      <c r="D105" s="104" t="s">
        <v>106</v>
      </c>
      <c r="E105" s="105"/>
      <c r="F105" s="105"/>
      <c r="G105" s="105"/>
      <c r="H105" s="105"/>
      <c r="I105" s="105"/>
      <c r="J105" s="106">
        <f>J205</f>
        <v>0</v>
      </c>
      <c r="L105" s="103"/>
    </row>
    <row r="106" spans="2:12" s="9" customFormat="1" ht="19.899999999999999" customHeight="1">
      <c r="B106" s="107"/>
      <c r="D106" s="108" t="s">
        <v>107</v>
      </c>
      <c r="E106" s="109"/>
      <c r="F106" s="109"/>
      <c r="G106" s="109"/>
      <c r="H106" s="109"/>
      <c r="I106" s="109"/>
      <c r="J106" s="110">
        <f>J206</f>
        <v>0</v>
      </c>
      <c r="L106" s="107"/>
    </row>
    <row r="107" spans="2:12" s="9" customFormat="1" ht="19.899999999999999" customHeight="1">
      <c r="B107" s="107"/>
      <c r="D107" s="108" t="s">
        <v>108</v>
      </c>
      <c r="E107" s="109"/>
      <c r="F107" s="109"/>
      <c r="G107" s="109"/>
      <c r="H107" s="109"/>
      <c r="I107" s="109"/>
      <c r="J107" s="110">
        <f>J226</f>
        <v>0</v>
      </c>
      <c r="L107" s="107"/>
    </row>
    <row r="108" spans="2:12" s="9" customFormat="1" ht="19.899999999999999" customHeight="1">
      <c r="B108" s="107"/>
      <c r="D108" s="108" t="s">
        <v>109</v>
      </c>
      <c r="E108" s="109"/>
      <c r="F108" s="109"/>
      <c r="G108" s="109"/>
      <c r="H108" s="109"/>
      <c r="I108" s="109"/>
      <c r="J108" s="110">
        <f>J372</f>
        <v>0</v>
      </c>
      <c r="L108" s="107"/>
    </row>
    <row r="109" spans="2:12" s="9" customFormat="1" ht="19.899999999999999" customHeight="1">
      <c r="B109" s="107"/>
      <c r="D109" s="108" t="s">
        <v>110</v>
      </c>
      <c r="E109" s="109"/>
      <c r="F109" s="109"/>
      <c r="G109" s="109"/>
      <c r="H109" s="109"/>
      <c r="I109" s="109"/>
      <c r="J109" s="110">
        <f>J383</f>
        <v>0</v>
      </c>
      <c r="L109" s="107"/>
    </row>
    <row r="110" spans="2:12" s="9" customFormat="1" ht="19.899999999999999" customHeight="1">
      <c r="B110" s="107"/>
      <c r="D110" s="108" t="s">
        <v>111</v>
      </c>
      <c r="E110" s="109"/>
      <c r="F110" s="109"/>
      <c r="G110" s="109"/>
      <c r="H110" s="109"/>
      <c r="I110" s="109"/>
      <c r="J110" s="110">
        <f>J389</f>
        <v>0</v>
      </c>
      <c r="L110" s="107"/>
    </row>
    <row r="111" spans="2:12" s="9" customFormat="1" ht="19.899999999999999" customHeight="1">
      <c r="B111" s="107"/>
      <c r="D111" s="108" t="s">
        <v>112</v>
      </c>
      <c r="E111" s="109"/>
      <c r="F111" s="109"/>
      <c r="G111" s="109"/>
      <c r="H111" s="109"/>
      <c r="I111" s="109"/>
      <c r="J111" s="110">
        <f>J424</f>
        <v>0</v>
      </c>
      <c r="L111" s="107"/>
    </row>
    <row r="112" spans="2:12" s="8" customFormat="1" ht="24.95" customHeight="1">
      <c r="B112" s="103"/>
      <c r="D112" s="104" t="s">
        <v>113</v>
      </c>
      <c r="E112" s="105"/>
      <c r="F112" s="105"/>
      <c r="G112" s="105"/>
      <c r="H112" s="105"/>
      <c r="I112" s="105"/>
      <c r="J112" s="106">
        <f>J466</f>
        <v>0</v>
      </c>
      <c r="L112" s="103"/>
    </row>
    <row r="113" spans="2:12" s="9" customFormat="1" ht="19.899999999999999" customHeight="1">
      <c r="B113" s="107"/>
      <c r="D113" s="108" t="s">
        <v>114</v>
      </c>
      <c r="E113" s="109"/>
      <c r="F113" s="109"/>
      <c r="G113" s="109"/>
      <c r="H113" s="109"/>
      <c r="I113" s="109"/>
      <c r="J113" s="110">
        <f>J467</f>
        <v>0</v>
      </c>
      <c r="L113" s="107"/>
    </row>
    <row r="114" spans="2:12" s="9" customFormat="1" ht="19.899999999999999" customHeight="1">
      <c r="B114" s="107"/>
      <c r="D114" s="108" t="s">
        <v>115</v>
      </c>
      <c r="E114" s="109"/>
      <c r="F114" s="109"/>
      <c r="G114" s="109"/>
      <c r="H114" s="109"/>
      <c r="I114" s="109"/>
      <c r="J114" s="110">
        <f>J469</f>
        <v>0</v>
      </c>
      <c r="L114" s="107"/>
    </row>
    <row r="115" spans="2:12" s="1" customFormat="1" ht="21.75" customHeight="1">
      <c r="B115" s="31"/>
      <c r="L115" s="31"/>
    </row>
    <row r="116" spans="2:12" s="1" customFormat="1" ht="6.95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31"/>
    </row>
    <row r="120" spans="2:12" s="1" customFormat="1" ht="6.95" customHeight="1"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31"/>
    </row>
    <row r="121" spans="2:12" s="1" customFormat="1" ht="24.95" customHeight="1">
      <c r="B121" s="31"/>
      <c r="C121" s="20" t="s">
        <v>116</v>
      </c>
      <c r="L121" s="31"/>
    </row>
    <row r="122" spans="2:12" s="1" customFormat="1" ht="6.95" customHeight="1">
      <c r="B122" s="31"/>
      <c r="L122" s="31"/>
    </row>
    <row r="123" spans="2:12" s="1" customFormat="1" ht="12" customHeight="1">
      <c r="B123" s="31"/>
      <c r="C123" s="26" t="s">
        <v>16</v>
      </c>
      <c r="L123" s="31"/>
    </row>
    <row r="124" spans="2:12" s="1" customFormat="1" ht="16.5" customHeight="1">
      <c r="B124" s="31"/>
      <c r="E124" s="218" t="str">
        <f>E7</f>
        <v>Venkovní učebna - MŠ Stadtrodská</v>
      </c>
      <c r="F124" s="219"/>
      <c r="G124" s="219"/>
      <c r="H124" s="219"/>
      <c r="L124" s="31"/>
    </row>
    <row r="125" spans="2:12" s="1" customFormat="1" ht="12" customHeight="1">
      <c r="B125" s="31"/>
      <c r="C125" s="26" t="s">
        <v>91</v>
      </c>
      <c r="L125" s="31"/>
    </row>
    <row r="126" spans="2:12" s="1" customFormat="1" ht="16.5" customHeight="1">
      <c r="B126" s="31"/>
      <c r="E126" s="199" t="str">
        <f>E9</f>
        <v>SO 01 - Venkovní učebna</v>
      </c>
      <c r="F126" s="220"/>
      <c r="G126" s="220"/>
      <c r="H126" s="220"/>
      <c r="L126" s="31"/>
    </row>
    <row r="127" spans="2:12" s="1" customFormat="1" ht="6.95" customHeight="1">
      <c r="B127" s="31"/>
      <c r="L127" s="31"/>
    </row>
    <row r="128" spans="2:12" s="1" customFormat="1" ht="12" customHeight="1">
      <c r="B128" s="31"/>
      <c r="C128" s="26" t="s">
        <v>20</v>
      </c>
      <c r="F128" s="24" t="str">
        <f>F12</f>
        <v>Stadtrodská 1600, Tachov</v>
      </c>
      <c r="I128" s="26" t="s">
        <v>22</v>
      </c>
      <c r="J128" s="51" t="str">
        <f>IF(J12="","",J12)</f>
        <v>21. 1. 2025</v>
      </c>
      <c r="L128" s="31"/>
    </row>
    <row r="129" spans="2:65" s="1" customFormat="1" ht="6.95" customHeight="1">
      <c r="B129" s="31"/>
      <c r="L129" s="31"/>
    </row>
    <row r="130" spans="2:65" s="1" customFormat="1" ht="25.7" customHeight="1">
      <c r="B130" s="31"/>
      <c r="C130" s="26" t="s">
        <v>24</v>
      </c>
      <c r="F130" s="24" t="str">
        <f>E15</f>
        <v xml:space="preserve">MŠ Stadtrodská </v>
      </c>
      <c r="I130" s="26" t="s">
        <v>30</v>
      </c>
      <c r="J130" s="29" t="str">
        <f>E21</f>
        <v>Ing. arch. Petra Kocourková</v>
      </c>
      <c r="L130" s="31"/>
    </row>
    <row r="131" spans="2:65" s="1" customFormat="1" ht="15.2" customHeight="1">
      <c r="B131" s="31"/>
      <c r="C131" s="26" t="s">
        <v>28</v>
      </c>
      <c r="F131" s="24" t="str">
        <f>IF(E18="","",E18)</f>
        <v>Vyplň údaj</v>
      </c>
      <c r="I131" s="26" t="s">
        <v>33</v>
      </c>
      <c r="J131" s="29" t="str">
        <f>E24</f>
        <v>Bohuslava Hudová</v>
      </c>
      <c r="L131" s="31"/>
    </row>
    <row r="132" spans="2:65" s="1" customFormat="1" ht="10.35" customHeight="1">
      <c r="B132" s="31"/>
      <c r="L132" s="31"/>
    </row>
    <row r="133" spans="2:65" s="10" customFormat="1" ht="29.25" customHeight="1">
      <c r="B133" s="111"/>
      <c r="C133" s="112" t="s">
        <v>117</v>
      </c>
      <c r="D133" s="113" t="s">
        <v>61</v>
      </c>
      <c r="E133" s="113" t="s">
        <v>57</v>
      </c>
      <c r="F133" s="113" t="s">
        <v>58</v>
      </c>
      <c r="G133" s="113" t="s">
        <v>118</v>
      </c>
      <c r="H133" s="113" t="s">
        <v>119</v>
      </c>
      <c r="I133" s="113" t="s">
        <v>120</v>
      </c>
      <c r="J133" s="113" t="s">
        <v>95</v>
      </c>
      <c r="K133" s="114" t="s">
        <v>121</v>
      </c>
      <c r="L133" s="111"/>
      <c r="M133" s="58" t="s">
        <v>1</v>
      </c>
      <c r="N133" s="59" t="s">
        <v>40</v>
      </c>
      <c r="O133" s="59" t="s">
        <v>122</v>
      </c>
      <c r="P133" s="59" t="s">
        <v>123</v>
      </c>
      <c r="Q133" s="59" t="s">
        <v>124</v>
      </c>
      <c r="R133" s="59" t="s">
        <v>125</v>
      </c>
      <c r="S133" s="59" t="s">
        <v>126</v>
      </c>
      <c r="T133" s="60" t="s">
        <v>127</v>
      </c>
    </row>
    <row r="134" spans="2:65" s="1" customFormat="1" ht="22.9" customHeight="1">
      <c r="B134" s="31"/>
      <c r="C134" s="63" t="s">
        <v>128</v>
      </c>
      <c r="J134" s="115">
        <f>BK134</f>
        <v>0</v>
      </c>
      <c r="L134" s="31"/>
      <c r="M134" s="61"/>
      <c r="N134" s="52"/>
      <c r="O134" s="52"/>
      <c r="P134" s="116">
        <f>P135+P205+P466</f>
        <v>0</v>
      </c>
      <c r="Q134" s="52"/>
      <c r="R134" s="116">
        <f>R135+R205+R466</f>
        <v>31.584233650000002</v>
      </c>
      <c r="S134" s="52"/>
      <c r="T134" s="117">
        <f>T135+T205+T466</f>
        <v>0</v>
      </c>
      <c r="AT134" s="16" t="s">
        <v>75</v>
      </c>
      <c r="AU134" s="16" t="s">
        <v>97</v>
      </c>
      <c r="BK134" s="118">
        <f>BK135+BK205+BK466</f>
        <v>0</v>
      </c>
    </row>
    <row r="135" spans="2:65" s="11" customFormat="1" ht="25.9" customHeight="1">
      <c r="B135" s="119"/>
      <c r="D135" s="120" t="s">
        <v>75</v>
      </c>
      <c r="E135" s="121" t="s">
        <v>129</v>
      </c>
      <c r="F135" s="121" t="s">
        <v>130</v>
      </c>
      <c r="I135" s="122"/>
      <c r="J135" s="123">
        <f>BK135</f>
        <v>0</v>
      </c>
      <c r="L135" s="119"/>
      <c r="M135" s="124"/>
      <c r="P135" s="125">
        <f>P136+P151+P176+P183+P188+P191+P203</f>
        <v>0</v>
      </c>
      <c r="R135" s="125">
        <f>R136+R151+R176+R183+R188+R191+R203</f>
        <v>25.40298035</v>
      </c>
      <c r="T135" s="126">
        <f>T136+T151+T176+T183+T188+T191+T203</f>
        <v>0</v>
      </c>
      <c r="AR135" s="120" t="s">
        <v>84</v>
      </c>
      <c r="AT135" s="127" t="s">
        <v>75</v>
      </c>
      <c r="AU135" s="127" t="s">
        <v>76</v>
      </c>
      <c r="AY135" s="120" t="s">
        <v>131</v>
      </c>
      <c r="BK135" s="128">
        <f>BK136+BK151+BK176+BK183+BK188+BK191+BK203</f>
        <v>0</v>
      </c>
    </row>
    <row r="136" spans="2:65" s="11" customFormat="1" ht="22.9" customHeight="1">
      <c r="B136" s="119"/>
      <c r="D136" s="120" t="s">
        <v>75</v>
      </c>
      <c r="E136" s="129" t="s">
        <v>84</v>
      </c>
      <c r="F136" s="129" t="s">
        <v>132</v>
      </c>
      <c r="I136" s="122"/>
      <c r="J136" s="130">
        <f>BK136</f>
        <v>0</v>
      </c>
      <c r="L136" s="119"/>
      <c r="M136" s="124"/>
      <c r="P136" s="125">
        <f>SUM(P137:P150)</f>
        <v>0</v>
      </c>
      <c r="R136" s="125">
        <f>SUM(R137:R150)</f>
        <v>0</v>
      </c>
      <c r="T136" s="126">
        <f>SUM(T137:T150)</f>
        <v>0</v>
      </c>
      <c r="AR136" s="120" t="s">
        <v>84</v>
      </c>
      <c r="AT136" s="127" t="s">
        <v>75</v>
      </c>
      <c r="AU136" s="127" t="s">
        <v>84</v>
      </c>
      <c r="AY136" s="120" t="s">
        <v>131</v>
      </c>
      <c r="BK136" s="128">
        <f>SUM(BK137:BK150)</f>
        <v>0</v>
      </c>
    </row>
    <row r="137" spans="2:65" s="1" customFormat="1" ht="24.2" customHeight="1">
      <c r="B137" s="31"/>
      <c r="C137" s="131" t="s">
        <v>84</v>
      </c>
      <c r="D137" s="131" t="s">
        <v>133</v>
      </c>
      <c r="E137" s="132" t="s">
        <v>134</v>
      </c>
      <c r="F137" s="133" t="s">
        <v>135</v>
      </c>
      <c r="G137" s="134" t="s">
        <v>136</v>
      </c>
      <c r="H137" s="135">
        <v>55</v>
      </c>
      <c r="I137" s="136"/>
      <c r="J137" s="137">
        <f>ROUND(I137*H137,2)</f>
        <v>0</v>
      </c>
      <c r="K137" s="133" t="s">
        <v>137</v>
      </c>
      <c r="L137" s="31"/>
      <c r="M137" s="138" t="s">
        <v>1</v>
      </c>
      <c r="N137" s="139" t="s">
        <v>41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138</v>
      </c>
      <c r="AT137" s="142" t="s">
        <v>133</v>
      </c>
      <c r="AU137" s="142" t="s">
        <v>86</v>
      </c>
      <c r="AY137" s="16" t="s">
        <v>131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6" t="s">
        <v>84</v>
      </c>
      <c r="BK137" s="143">
        <f>ROUND(I137*H137,2)</f>
        <v>0</v>
      </c>
      <c r="BL137" s="16" t="s">
        <v>138</v>
      </c>
      <c r="BM137" s="142" t="s">
        <v>139</v>
      </c>
    </row>
    <row r="138" spans="2:65" s="1" customFormat="1" ht="33" customHeight="1">
      <c r="B138" s="31"/>
      <c r="C138" s="131" t="s">
        <v>86</v>
      </c>
      <c r="D138" s="131" t="s">
        <v>133</v>
      </c>
      <c r="E138" s="132" t="s">
        <v>140</v>
      </c>
      <c r="F138" s="133" t="s">
        <v>141</v>
      </c>
      <c r="G138" s="134" t="s">
        <v>142</v>
      </c>
      <c r="H138" s="135">
        <v>13.462</v>
      </c>
      <c r="I138" s="136"/>
      <c r="J138" s="137">
        <f>ROUND(I138*H138,2)</f>
        <v>0</v>
      </c>
      <c r="K138" s="133" t="s">
        <v>137</v>
      </c>
      <c r="L138" s="31"/>
      <c r="M138" s="138" t="s">
        <v>1</v>
      </c>
      <c r="N138" s="139" t="s">
        <v>41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138</v>
      </c>
      <c r="AT138" s="142" t="s">
        <v>133</v>
      </c>
      <c r="AU138" s="142" t="s">
        <v>86</v>
      </c>
      <c r="AY138" s="16" t="s">
        <v>131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84</v>
      </c>
      <c r="BK138" s="143">
        <f>ROUND(I138*H138,2)</f>
        <v>0</v>
      </c>
      <c r="BL138" s="16" t="s">
        <v>138</v>
      </c>
      <c r="BM138" s="142" t="s">
        <v>143</v>
      </c>
    </row>
    <row r="139" spans="2:65" s="12" customFormat="1" ht="11.25">
      <c r="B139" s="144"/>
      <c r="D139" s="145" t="s">
        <v>144</v>
      </c>
      <c r="E139" s="146" t="s">
        <v>1</v>
      </c>
      <c r="F139" s="147" t="s">
        <v>145</v>
      </c>
      <c r="H139" s="148">
        <v>11.18</v>
      </c>
      <c r="I139" s="149"/>
      <c r="L139" s="144"/>
      <c r="M139" s="150"/>
      <c r="T139" s="151"/>
      <c r="AT139" s="146" t="s">
        <v>144</v>
      </c>
      <c r="AU139" s="146" t="s">
        <v>86</v>
      </c>
      <c r="AV139" s="12" t="s">
        <v>86</v>
      </c>
      <c r="AW139" s="12" t="s">
        <v>32</v>
      </c>
      <c r="AX139" s="12" t="s">
        <v>76</v>
      </c>
      <c r="AY139" s="146" t="s">
        <v>131</v>
      </c>
    </row>
    <row r="140" spans="2:65" s="12" customFormat="1" ht="11.25">
      <c r="B140" s="144"/>
      <c r="D140" s="145" t="s">
        <v>144</v>
      </c>
      <c r="E140" s="146" t="s">
        <v>1</v>
      </c>
      <c r="F140" s="147" t="s">
        <v>146</v>
      </c>
      <c r="H140" s="148">
        <v>1.67</v>
      </c>
      <c r="I140" s="149"/>
      <c r="L140" s="144"/>
      <c r="M140" s="150"/>
      <c r="T140" s="151"/>
      <c r="AT140" s="146" t="s">
        <v>144</v>
      </c>
      <c r="AU140" s="146" t="s">
        <v>86</v>
      </c>
      <c r="AV140" s="12" t="s">
        <v>86</v>
      </c>
      <c r="AW140" s="12" t="s">
        <v>32</v>
      </c>
      <c r="AX140" s="12" t="s">
        <v>76</v>
      </c>
      <c r="AY140" s="146" t="s">
        <v>131</v>
      </c>
    </row>
    <row r="141" spans="2:65" s="12" customFormat="1" ht="11.25">
      <c r="B141" s="144"/>
      <c r="D141" s="145" t="s">
        <v>144</v>
      </c>
      <c r="E141" s="146" t="s">
        <v>1</v>
      </c>
      <c r="F141" s="147" t="s">
        <v>147</v>
      </c>
      <c r="H141" s="148">
        <v>0.61199999999999999</v>
      </c>
      <c r="I141" s="149"/>
      <c r="L141" s="144"/>
      <c r="M141" s="150"/>
      <c r="T141" s="151"/>
      <c r="AT141" s="146" t="s">
        <v>144</v>
      </c>
      <c r="AU141" s="146" t="s">
        <v>86</v>
      </c>
      <c r="AV141" s="12" t="s">
        <v>86</v>
      </c>
      <c r="AW141" s="12" t="s">
        <v>32</v>
      </c>
      <c r="AX141" s="12" t="s">
        <v>76</v>
      </c>
      <c r="AY141" s="146" t="s">
        <v>131</v>
      </c>
    </row>
    <row r="142" spans="2:65" s="13" customFormat="1" ht="11.25">
      <c r="B142" s="152"/>
      <c r="D142" s="145" t="s">
        <v>144</v>
      </c>
      <c r="E142" s="153" t="s">
        <v>1</v>
      </c>
      <c r="F142" s="154" t="s">
        <v>148</v>
      </c>
      <c r="H142" s="155">
        <v>13.462</v>
      </c>
      <c r="I142" s="156"/>
      <c r="L142" s="152"/>
      <c r="M142" s="157"/>
      <c r="T142" s="158"/>
      <c r="AT142" s="153" t="s">
        <v>144</v>
      </c>
      <c r="AU142" s="153" t="s">
        <v>86</v>
      </c>
      <c r="AV142" s="13" t="s">
        <v>138</v>
      </c>
      <c r="AW142" s="13" t="s">
        <v>32</v>
      </c>
      <c r="AX142" s="13" t="s">
        <v>84</v>
      </c>
      <c r="AY142" s="153" t="s">
        <v>131</v>
      </c>
    </row>
    <row r="143" spans="2:65" s="1" customFormat="1" ht="37.9" customHeight="1">
      <c r="B143" s="31"/>
      <c r="C143" s="131" t="s">
        <v>149</v>
      </c>
      <c r="D143" s="131" t="s">
        <v>133</v>
      </c>
      <c r="E143" s="132" t="s">
        <v>150</v>
      </c>
      <c r="F143" s="133" t="s">
        <v>151</v>
      </c>
      <c r="G143" s="134" t="s">
        <v>142</v>
      </c>
      <c r="H143" s="135">
        <v>6.7309999999999999</v>
      </c>
      <c r="I143" s="136"/>
      <c r="J143" s="137">
        <f>ROUND(I143*H143,2)</f>
        <v>0</v>
      </c>
      <c r="K143" s="133" t="s">
        <v>137</v>
      </c>
      <c r="L143" s="31"/>
      <c r="M143" s="138" t="s">
        <v>1</v>
      </c>
      <c r="N143" s="139" t="s">
        <v>41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138</v>
      </c>
      <c r="AT143" s="142" t="s">
        <v>133</v>
      </c>
      <c r="AU143" s="142" t="s">
        <v>86</v>
      </c>
      <c r="AY143" s="16" t="s">
        <v>131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84</v>
      </c>
      <c r="BK143" s="143">
        <f>ROUND(I143*H143,2)</f>
        <v>0</v>
      </c>
      <c r="BL143" s="16" t="s">
        <v>138</v>
      </c>
      <c r="BM143" s="142" t="s">
        <v>152</v>
      </c>
    </row>
    <row r="144" spans="2:65" s="1" customFormat="1" ht="24.2" customHeight="1">
      <c r="B144" s="31"/>
      <c r="C144" s="131" t="s">
        <v>138</v>
      </c>
      <c r="D144" s="131" t="s">
        <v>133</v>
      </c>
      <c r="E144" s="132" t="s">
        <v>153</v>
      </c>
      <c r="F144" s="133" t="s">
        <v>154</v>
      </c>
      <c r="G144" s="134" t="s">
        <v>142</v>
      </c>
      <c r="H144" s="135">
        <v>6.7309999999999999</v>
      </c>
      <c r="I144" s="136"/>
      <c r="J144" s="137">
        <f>ROUND(I144*H144,2)</f>
        <v>0</v>
      </c>
      <c r="K144" s="133" t="s">
        <v>137</v>
      </c>
      <c r="L144" s="31"/>
      <c r="M144" s="138" t="s">
        <v>1</v>
      </c>
      <c r="N144" s="139" t="s">
        <v>41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138</v>
      </c>
      <c r="AT144" s="142" t="s">
        <v>133</v>
      </c>
      <c r="AU144" s="142" t="s">
        <v>86</v>
      </c>
      <c r="AY144" s="16" t="s">
        <v>131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84</v>
      </c>
      <c r="BK144" s="143">
        <f>ROUND(I144*H144,2)</f>
        <v>0</v>
      </c>
      <c r="BL144" s="16" t="s">
        <v>138</v>
      </c>
      <c r="BM144" s="142" t="s">
        <v>155</v>
      </c>
    </row>
    <row r="145" spans="2:65" s="1" customFormat="1" ht="24.2" customHeight="1">
      <c r="B145" s="31"/>
      <c r="C145" s="131" t="s">
        <v>156</v>
      </c>
      <c r="D145" s="131" t="s">
        <v>133</v>
      </c>
      <c r="E145" s="132" t="s">
        <v>157</v>
      </c>
      <c r="F145" s="133" t="s">
        <v>158</v>
      </c>
      <c r="G145" s="134" t="s">
        <v>142</v>
      </c>
      <c r="H145" s="135">
        <v>6.7309999999999999</v>
      </c>
      <c r="I145" s="136"/>
      <c r="J145" s="137">
        <f>ROUND(I145*H145,2)</f>
        <v>0</v>
      </c>
      <c r="K145" s="133" t="s">
        <v>137</v>
      </c>
      <c r="L145" s="31"/>
      <c r="M145" s="138" t="s">
        <v>1</v>
      </c>
      <c r="N145" s="139" t="s">
        <v>41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138</v>
      </c>
      <c r="AT145" s="142" t="s">
        <v>133</v>
      </c>
      <c r="AU145" s="142" t="s">
        <v>86</v>
      </c>
      <c r="AY145" s="16" t="s">
        <v>131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84</v>
      </c>
      <c r="BK145" s="143">
        <f>ROUND(I145*H145,2)</f>
        <v>0</v>
      </c>
      <c r="BL145" s="16" t="s">
        <v>138</v>
      </c>
      <c r="BM145" s="142" t="s">
        <v>159</v>
      </c>
    </row>
    <row r="146" spans="2:65" s="14" customFormat="1" ht="11.25">
      <c r="B146" s="159"/>
      <c r="D146" s="145" t="s">
        <v>144</v>
      </c>
      <c r="E146" s="160" t="s">
        <v>1</v>
      </c>
      <c r="F146" s="161" t="s">
        <v>160</v>
      </c>
      <c r="H146" s="160" t="s">
        <v>1</v>
      </c>
      <c r="I146" s="162"/>
      <c r="L146" s="159"/>
      <c r="M146" s="163"/>
      <c r="T146" s="164"/>
      <c r="AT146" s="160" t="s">
        <v>144</v>
      </c>
      <c r="AU146" s="160" t="s">
        <v>86</v>
      </c>
      <c r="AV146" s="14" t="s">
        <v>84</v>
      </c>
      <c r="AW146" s="14" t="s">
        <v>32</v>
      </c>
      <c r="AX146" s="14" t="s">
        <v>76</v>
      </c>
      <c r="AY146" s="160" t="s">
        <v>131</v>
      </c>
    </row>
    <row r="147" spans="2:65" s="12" customFormat="1" ht="11.25">
      <c r="B147" s="144"/>
      <c r="D147" s="145" t="s">
        <v>144</v>
      </c>
      <c r="E147" s="146" t="s">
        <v>1</v>
      </c>
      <c r="F147" s="147" t="s">
        <v>161</v>
      </c>
      <c r="H147" s="148">
        <v>6.7309999999999999</v>
      </c>
      <c r="I147" s="149"/>
      <c r="L147" s="144"/>
      <c r="M147" s="150"/>
      <c r="T147" s="151"/>
      <c r="AT147" s="146" t="s">
        <v>144</v>
      </c>
      <c r="AU147" s="146" t="s">
        <v>86</v>
      </c>
      <c r="AV147" s="12" t="s">
        <v>86</v>
      </c>
      <c r="AW147" s="12" t="s">
        <v>32</v>
      </c>
      <c r="AX147" s="12" t="s">
        <v>84</v>
      </c>
      <c r="AY147" s="146" t="s">
        <v>131</v>
      </c>
    </row>
    <row r="148" spans="2:65" s="1" customFormat="1" ht="33" customHeight="1">
      <c r="B148" s="31"/>
      <c r="C148" s="131" t="s">
        <v>162</v>
      </c>
      <c r="D148" s="131" t="s">
        <v>133</v>
      </c>
      <c r="E148" s="132" t="s">
        <v>163</v>
      </c>
      <c r="F148" s="133" t="s">
        <v>164</v>
      </c>
      <c r="G148" s="134" t="s">
        <v>136</v>
      </c>
      <c r="H148" s="135">
        <v>55</v>
      </c>
      <c r="I148" s="136"/>
      <c r="J148" s="137">
        <f>ROUND(I148*H148,2)</f>
        <v>0</v>
      </c>
      <c r="K148" s="133" t="s">
        <v>137</v>
      </c>
      <c r="L148" s="31"/>
      <c r="M148" s="138" t="s">
        <v>1</v>
      </c>
      <c r="N148" s="139" t="s">
        <v>41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138</v>
      </c>
      <c r="AT148" s="142" t="s">
        <v>133</v>
      </c>
      <c r="AU148" s="142" t="s">
        <v>86</v>
      </c>
      <c r="AY148" s="16" t="s">
        <v>131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84</v>
      </c>
      <c r="BK148" s="143">
        <f>ROUND(I148*H148,2)</f>
        <v>0</v>
      </c>
      <c r="BL148" s="16" t="s">
        <v>138</v>
      </c>
      <c r="BM148" s="142" t="s">
        <v>165</v>
      </c>
    </row>
    <row r="149" spans="2:65" s="1" customFormat="1" ht="24.2" customHeight="1">
      <c r="B149" s="31"/>
      <c r="C149" s="131" t="s">
        <v>166</v>
      </c>
      <c r="D149" s="131" t="s">
        <v>133</v>
      </c>
      <c r="E149" s="132" t="s">
        <v>167</v>
      </c>
      <c r="F149" s="133" t="s">
        <v>168</v>
      </c>
      <c r="G149" s="134" t="s">
        <v>136</v>
      </c>
      <c r="H149" s="135">
        <v>75</v>
      </c>
      <c r="I149" s="136"/>
      <c r="J149" s="137">
        <f>ROUND(I149*H149,2)</f>
        <v>0</v>
      </c>
      <c r="K149" s="133" t="s">
        <v>137</v>
      </c>
      <c r="L149" s="31"/>
      <c r="M149" s="138" t="s">
        <v>1</v>
      </c>
      <c r="N149" s="139" t="s">
        <v>41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138</v>
      </c>
      <c r="AT149" s="142" t="s">
        <v>133</v>
      </c>
      <c r="AU149" s="142" t="s">
        <v>86</v>
      </c>
      <c r="AY149" s="16" t="s">
        <v>131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84</v>
      </c>
      <c r="BK149" s="143">
        <f>ROUND(I149*H149,2)</f>
        <v>0</v>
      </c>
      <c r="BL149" s="16" t="s">
        <v>138</v>
      </c>
      <c r="BM149" s="142" t="s">
        <v>169</v>
      </c>
    </row>
    <row r="150" spans="2:65" s="12" customFormat="1" ht="11.25">
      <c r="B150" s="144"/>
      <c r="D150" s="145" t="s">
        <v>144</v>
      </c>
      <c r="E150" s="146" t="s">
        <v>1</v>
      </c>
      <c r="F150" s="147" t="s">
        <v>170</v>
      </c>
      <c r="H150" s="148">
        <v>75</v>
      </c>
      <c r="I150" s="149"/>
      <c r="L150" s="144"/>
      <c r="M150" s="150"/>
      <c r="T150" s="151"/>
      <c r="AT150" s="146" t="s">
        <v>144</v>
      </c>
      <c r="AU150" s="146" t="s">
        <v>86</v>
      </c>
      <c r="AV150" s="12" t="s">
        <v>86</v>
      </c>
      <c r="AW150" s="12" t="s">
        <v>32</v>
      </c>
      <c r="AX150" s="12" t="s">
        <v>84</v>
      </c>
      <c r="AY150" s="146" t="s">
        <v>131</v>
      </c>
    </row>
    <row r="151" spans="2:65" s="11" customFormat="1" ht="22.9" customHeight="1">
      <c r="B151" s="119"/>
      <c r="D151" s="120" t="s">
        <v>75</v>
      </c>
      <c r="E151" s="129" t="s">
        <v>86</v>
      </c>
      <c r="F151" s="129" t="s">
        <v>171</v>
      </c>
      <c r="I151" s="122"/>
      <c r="J151" s="130">
        <f>BK151</f>
        <v>0</v>
      </c>
      <c r="L151" s="119"/>
      <c r="M151" s="124"/>
      <c r="P151" s="125">
        <f>SUM(P152:P175)</f>
        <v>0</v>
      </c>
      <c r="R151" s="125">
        <f>SUM(R152:R175)</f>
        <v>22.345506950000001</v>
      </c>
      <c r="T151" s="126">
        <f>SUM(T152:T175)</f>
        <v>0</v>
      </c>
      <c r="AR151" s="120" t="s">
        <v>84</v>
      </c>
      <c r="AT151" s="127" t="s">
        <v>75</v>
      </c>
      <c r="AU151" s="127" t="s">
        <v>84</v>
      </c>
      <c r="AY151" s="120" t="s">
        <v>131</v>
      </c>
      <c r="BK151" s="128">
        <f>SUM(BK152:BK175)</f>
        <v>0</v>
      </c>
    </row>
    <row r="152" spans="2:65" s="1" customFormat="1" ht="24.2" customHeight="1">
      <c r="B152" s="31"/>
      <c r="C152" s="131" t="s">
        <v>172</v>
      </c>
      <c r="D152" s="131" t="s">
        <v>133</v>
      </c>
      <c r="E152" s="132" t="s">
        <v>173</v>
      </c>
      <c r="F152" s="133" t="s">
        <v>174</v>
      </c>
      <c r="G152" s="134" t="s">
        <v>142</v>
      </c>
      <c r="H152" s="135">
        <v>0.77600000000000002</v>
      </c>
      <c r="I152" s="136"/>
      <c r="J152" s="137">
        <f>ROUND(I152*H152,2)</f>
        <v>0</v>
      </c>
      <c r="K152" s="133" t="s">
        <v>137</v>
      </c>
      <c r="L152" s="31"/>
      <c r="M152" s="138" t="s">
        <v>1</v>
      </c>
      <c r="N152" s="139" t="s">
        <v>41</v>
      </c>
      <c r="P152" s="140">
        <f>O152*H152</f>
        <v>0</v>
      </c>
      <c r="Q152" s="140">
        <v>2.16</v>
      </c>
      <c r="R152" s="140">
        <f>Q152*H152</f>
        <v>1.6761600000000001</v>
      </c>
      <c r="S152" s="140">
        <v>0</v>
      </c>
      <c r="T152" s="141">
        <f>S152*H152</f>
        <v>0</v>
      </c>
      <c r="AR152" s="142" t="s">
        <v>138</v>
      </c>
      <c r="AT152" s="142" t="s">
        <v>133</v>
      </c>
      <c r="AU152" s="142" t="s">
        <v>86</v>
      </c>
      <c r="AY152" s="16" t="s">
        <v>131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84</v>
      </c>
      <c r="BK152" s="143">
        <f>ROUND(I152*H152,2)</f>
        <v>0</v>
      </c>
      <c r="BL152" s="16" t="s">
        <v>138</v>
      </c>
      <c r="BM152" s="142" t="s">
        <v>175</v>
      </c>
    </row>
    <row r="153" spans="2:65" s="12" customFormat="1" ht="11.25">
      <c r="B153" s="144"/>
      <c r="D153" s="145" t="s">
        <v>144</v>
      </c>
      <c r="E153" s="146" t="s">
        <v>1</v>
      </c>
      <c r="F153" s="147" t="s">
        <v>176</v>
      </c>
      <c r="H153" s="148">
        <v>0.63500000000000001</v>
      </c>
      <c r="I153" s="149"/>
      <c r="L153" s="144"/>
      <c r="M153" s="150"/>
      <c r="T153" s="151"/>
      <c r="AT153" s="146" t="s">
        <v>144</v>
      </c>
      <c r="AU153" s="146" t="s">
        <v>86</v>
      </c>
      <c r="AV153" s="12" t="s">
        <v>86</v>
      </c>
      <c r="AW153" s="12" t="s">
        <v>32</v>
      </c>
      <c r="AX153" s="12" t="s">
        <v>76</v>
      </c>
      <c r="AY153" s="146" t="s">
        <v>131</v>
      </c>
    </row>
    <row r="154" spans="2:65" s="12" customFormat="1" ht="11.25">
      <c r="B154" s="144"/>
      <c r="D154" s="145" t="s">
        <v>144</v>
      </c>
      <c r="E154" s="146" t="s">
        <v>1</v>
      </c>
      <c r="F154" s="147" t="s">
        <v>177</v>
      </c>
      <c r="H154" s="148">
        <v>1.6E-2</v>
      </c>
      <c r="I154" s="149"/>
      <c r="L154" s="144"/>
      <c r="M154" s="150"/>
      <c r="T154" s="151"/>
      <c r="AT154" s="146" t="s">
        <v>144</v>
      </c>
      <c r="AU154" s="146" t="s">
        <v>86</v>
      </c>
      <c r="AV154" s="12" t="s">
        <v>86</v>
      </c>
      <c r="AW154" s="12" t="s">
        <v>32</v>
      </c>
      <c r="AX154" s="12" t="s">
        <v>76</v>
      </c>
      <c r="AY154" s="146" t="s">
        <v>131</v>
      </c>
    </row>
    <row r="155" spans="2:65" s="12" customFormat="1" ht="11.25">
      <c r="B155" s="144"/>
      <c r="D155" s="145" t="s">
        <v>144</v>
      </c>
      <c r="E155" s="146" t="s">
        <v>1</v>
      </c>
      <c r="F155" s="147" t="s">
        <v>178</v>
      </c>
      <c r="H155" s="148">
        <v>0.125</v>
      </c>
      <c r="I155" s="149"/>
      <c r="L155" s="144"/>
      <c r="M155" s="150"/>
      <c r="T155" s="151"/>
      <c r="AT155" s="146" t="s">
        <v>144</v>
      </c>
      <c r="AU155" s="146" t="s">
        <v>86</v>
      </c>
      <c r="AV155" s="12" t="s">
        <v>86</v>
      </c>
      <c r="AW155" s="12" t="s">
        <v>32</v>
      </c>
      <c r="AX155" s="12" t="s">
        <v>76</v>
      </c>
      <c r="AY155" s="146" t="s">
        <v>131</v>
      </c>
    </row>
    <row r="156" spans="2:65" s="13" customFormat="1" ht="11.25">
      <c r="B156" s="152"/>
      <c r="D156" s="145" t="s">
        <v>144</v>
      </c>
      <c r="E156" s="153" t="s">
        <v>1</v>
      </c>
      <c r="F156" s="154" t="s">
        <v>148</v>
      </c>
      <c r="H156" s="155">
        <v>0.77600000000000002</v>
      </c>
      <c r="I156" s="156"/>
      <c r="L156" s="152"/>
      <c r="M156" s="157"/>
      <c r="T156" s="158"/>
      <c r="AT156" s="153" t="s">
        <v>144</v>
      </c>
      <c r="AU156" s="153" t="s">
        <v>86</v>
      </c>
      <c r="AV156" s="13" t="s">
        <v>138</v>
      </c>
      <c r="AW156" s="13" t="s">
        <v>32</v>
      </c>
      <c r="AX156" s="13" t="s">
        <v>84</v>
      </c>
      <c r="AY156" s="153" t="s">
        <v>131</v>
      </c>
    </row>
    <row r="157" spans="2:65" s="1" customFormat="1" ht="16.5" customHeight="1">
      <c r="B157" s="31"/>
      <c r="C157" s="131" t="s">
        <v>179</v>
      </c>
      <c r="D157" s="131" t="s">
        <v>133</v>
      </c>
      <c r="E157" s="132" t="s">
        <v>180</v>
      </c>
      <c r="F157" s="133" t="s">
        <v>181</v>
      </c>
      <c r="G157" s="134" t="s">
        <v>142</v>
      </c>
      <c r="H157" s="135">
        <v>0.66700000000000004</v>
      </c>
      <c r="I157" s="136"/>
      <c r="J157" s="137">
        <f>ROUND(I157*H157,2)</f>
        <v>0</v>
      </c>
      <c r="K157" s="133" t="s">
        <v>137</v>
      </c>
      <c r="L157" s="31"/>
      <c r="M157" s="138" t="s">
        <v>1</v>
      </c>
      <c r="N157" s="139" t="s">
        <v>41</v>
      </c>
      <c r="P157" s="140">
        <f>O157*H157</f>
        <v>0</v>
      </c>
      <c r="Q157" s="140">
        <v>2.5018699999999998</v>
      </c>
      <c r="R157" s="140">
        <f>Q157*H157</f>
        <v>1.66874729</v>
      </c>
      <c r="S157" s="140">
        <v>0</v>
      </c>
      <c r="T157" s="141">
        <f>S157*H157</f>
        <v>0</v>
      </c>
      <c r="AR157" s="142" t="s">
        <v>138</v>
      </c>
      <c r="AT157" s="142" t="s">
        <v>133</v>
      </c>
      <c r="AU157" s="142" t="s">
        <v>86</v>
      </c>
      <c r="AY157" s="16" t="s">
        <v>131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84</v>
      </c>
      <c r="BK157" s="143">
        <f>ROUND(I157*H157,2)</f>
        <v>0</v>
      </c>
      <c r="BL157" s="16" t="s">
        <v>138</v>
      </c>
      <c r="BM157" s="142" t="s">
        <v>182</v>
      </c>
    </row>
    <row r="158" spans="2:65" s="12" customFormat="1" ht="11.25">
      <c r="B158" s="144"/>
      <c r="D158" s="145" t="s">
        <v>144</v>
      </c>
      <c r="E158" s="146" t="s">
        <v>1</v>
      </c>
      <c r="F158" s="147" t="s">
        <v>176</v>
      </c>
      <c r="H158" s="148">
        <v>0.63500000000000001</v>
      </c>
      <c r="I158" s="149"/>
      <c r="L158" s="144"/>
      <c r="M158" s="150"/>
      <c r="T158" s="151"/>
      <c r="AT158" s="146" t="s">
        <v>144</v>
      </c>
      <c r="AU158" s="146" t="s">
        <v>86</v>
      </c>
      <c r="AV158" s="12" t="s">
        <v>86</v>
      </c>
      <c r="AW158" s="12" t="s">
        <v>32</v>
      </c>
      <c r="AX158" s="12" t="s">
        <v>84</v>
      </c>
      <c r="AY158" s="146" t="s">
        <v>131</v>
      </c>
    </row>
    <row r="159" spans="2:65" s="12" customFormat="1" ht="11.25">
      <c r="B159" s="144"/>
      <c r="D159" s="145" t="s">
        <v>144</v>
      </c>
      <c r="F159" s="147" t="s">
        <v>183</v>
      </c>
      <c r="H159" s="148">
        <v>0.66700000000000004</v>
      </c>
      <c r="I159" s="149"/>
      <c r="L159" s="144"/>
      <c r="M159" s="150"/>
      <c r="T159" s="151"/>
      <c r="AT159" s="146" t="s">
        <v>144</v>
      </c>
      <c r="AU159" s="146" t="s">
        <v>86</v>
      </c>
      <c r="AV159" s="12" t="s">
        <v>86</v>
      </c>
      <c r="AW159" s="12" t="s">
        <v>4</v>
      </c>
      <c r="AX159" s="12" t="s">
        <v>84</v>
      </c>
      <c r="AY159" s="146" t="s">
        <v>131</v>
      </c>
    </row>
    <row r="160" spans="2:65" s="1" customFormat="1" ht="16.5" customHeight="1">
      <c r="B160" s="31"/>
      <c r="C160" s="131" t="s">
        <v>184</v>
      </c>
      <c r="D160" s="131" t="s">
        <v>133</v>
      </c>
      <c r="E160" s="132" t="s">
        <v>185</v>
      </c>
      <c r="F160" s="133" t="s">
        <v>186</v>
      </c>
      <c r="G160" s="134" t="s">
        <v>142</v>
      </c>
      <c r="H160" s="135">
        <v>0.14799999999999999</v>
      </c>
      <c r="I160" s="136"/>
      <c r="J160" s="137">
        <f>ROUND(I160*H160,2)</f>
        <v>0</v>
      </c>
      <c r="K160" s="133" t="s">
        <v>137</v>
      </c>
      <c r="L160" s="31"/>
      <c r="M160" s="138" t="s">
        <v>1</v>
      </c>
      <c r="N160" s="139" t="s">
        <v>41</v>
      </c>
      <c r="P160" s="140">
        <f>O160*H160</f>
        <v>0</v>
      </c>
      <c r="Q160" s="140">
        <v>2.5018699999999998</v>
      </c>
      <c r="R160" s="140">
        <f>Q160*H160</f>
        <v>0.37027675999999993</v>
      </c>
      <c r="S160" s="140">
        <v>0</v>
      </c>
      <c r="T160" s="141">
        <f>S160*H160</f>
        <v>0</v>
      </c>
      <c r="AR160" s="142" t="s">
        <v>138</v>
      </c>
      <c r="AT160" s="142" t="s">
        <v>133</v>
      </c>
      <c r="AU160" s="142" t="s">
        <v>86</v>
      </c>
      <c r="AY160" s="16" t="s">
        <v>131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6" t="s">
        <v>84</v>
      </c>
      <c r="BK160" s="143">
        <f>ROUND(I160*H160,2)</f>
        <v>0</v>
      </c>
      <c r="BL160" s="16" t="s">
        <v>138</v>
      </c>
      <c r="BM160" s="142" t="s">
        <v>187</v>
      </c>
    </row>
    <row r="161" spans="2:65" s="12" customFormat="1" ht="11.25">
      <c r="B161" s="144"/>
      <c r="D161" s="145" t="s">
        <v>144</v>
      </c>
      <c r="E161" s="146" t="s">
        <v>1</v>
      </c>
      <c r="F161" s="147" t="s">
        <v>177</v>
      </c>
      <c r="H161" s="148">
        <v>1.6E-2</v>
      </c>
      <c r="I161" s="149"/>
      <c r="L161" s="144"/>
      <c r="M161" s="150"/>
      <c r="T161" s="151"/>
      <c r="AT161" s="146" t="s">
        <v>144</v>
      </c>
      <c r="AU161" s="146" t="s">
        <v>86</v>
      </c>
      <c r="AV161" s="12" t="s">
        <v>86</v>
      </c>
      <c r="AW161" s="12" t="s">
        <v>32</v>
      </c>
      <c r="AX161" s="12" t="s">
        <v>76</v>
      </c>
      <c r="AY161" s="146" t="s">
        <v>131</v>
      </c>
    </row>
    <row r="162" spans="2:65" s="12" customFormat="1" ht="11.25">
      <c r="B162" s="144"/>
      <c r="D162" s="145" t="s">
        <v>144</v>
      </c>
      <c r="E162" s="146" t="s">
        <v>1</v>
      </c>
      <c r="F162" s="147" t="s">
        <v>178</v>
      </c>
      <c r="H162" s="148">
        <v>0.125</v>
      </c>
      <c r="I162" s="149"/>
      <c r="L162" s="144"/>
      <c r="M162" s="150"/>
      <c r="T162" s="151"/>
      <c r="AT162" s="146" t="s">
        <v>144</v>
      </c>
      <c r="AU162" s="146" t="s">
        <v>86</v>
      </c>
      <c r="AV162" s="12" t="s">
        <v>86</v>
      </c>
      <c r="AW162" s="12" t="s">
        <v>32</v>
      </c>
      <c r="AX162" s="12" t="s">
        <v>76</v>
      </c>
      <c r="AY162" s="146" t="s">
        <v>131</v>
      </c>
    </row>
    <row r="163" spans="2:65" s="13" customFormat="1" ht="11.25">
      <c r="B163" s="152"/>
      <c r="D163" s="145" t="s">
        <v>144</v>
      </c>
      <c r="E163" s="153" t="s">
        <v>1</v>
      </c>
      <c r="F163" s="154" t="s">
        <v>148</v>
      </c>
      <c r="H163" s="155">
        <v>0.14099999999999999</v>
      </c>
      <c r="I163" s="156"/>
      <c r="L163" s="152"/>
      <c r="M163" s="157"/>
      <c r="T163" s="158"/>
      <c r="AT163" s="153" t="s">
        <v>144</v>
      </c>
      <c r="AU163" s="153" t="s">
        <v>86</v>
      </c>
      <c r="AV163" s="13" t="s">
        <v>138</v>
      </c>
      <c r="AW163" s="13" t="s">
        <v>32</v>
      </c>
      <c r="AX163" s="13" t="s">
        <v>84</v>
      </c>
      <c r="AY163" s="153" t="s">
        <v>131</v>
      </c>
    </row>
    <row r="164" spans="2:65" s="12" customFormat="1" ht="11.25">
      <c r="B164" s="144"/>
      <c r="D164" s="145" t="s">
        <v>144</v>
      </c>
      <c r="F164" s="147" t="s">
        <v>188</v>
      </c>
      <c r="H164" s="148">
        <v>0.14799999999999999</v>
      </c>
      <c r="I164" s="149"/>
      <c r="L164" s="144"/>
      <c r="M164" s="150"/>
      <c r="T164" s="151"/>
      <c r="AT164" s="146" t="s">
        <v>144</v>
      </c>
      <c r="AU164" s="146" t="s">
        <v>86</v>
      </c>
      <c r="AV164" s="12" t="s">
        <v>86</v>
      </c>
      <c r="AW164" s="12" t="s">
        <v>4</v>
      </c>
      <c r="AX164" s="12" t="s">
        <v>84</v>
      </c>
      <c r="AY164" s="146" t="s">
        <v>131</v>
      </c>
    </row>
    <row r="165" spans="2:65" s="1" customFormat="1" ht="33" customHeight="1">
      <c r="B165" s="31"/>
      <c r="C165" s="131" t="s">
        <v>189</v>
      </c>
      <c r="D165" s="131" t="s">
        <v>133</v>
      </c>
      <c r="E165" s="132" t="s">
        <v>190</v>
      </c>
      <c r="F165" s="133" t="s">
        <v>191</v>
      </c>
      <c r="G165" s="134" t="s">
        <v>136</v>
      </c>
      <c r="H165" s="135">
        <v>3.12</v>
      </c>
      <c r="I165" s="136"/>
      <c r="J165" s="137">
        <f>ROUND(I165*H165,2)</f>
        <v>0</v>
      </c>
      <c r="K165" s="133" t="s">
        <v>137</v>
      </c>
      <c r="L165" s="31"/>
      <c r="M165" s="138" t="s">
        <v>1</v>
      </c>
      <c r="N165" s="139" t="s">
        <v>41</v>
      </c>
      <c r="P165" s="140">
        <f>O165*H165</f>
        <v>0</v>
      </c>
      <c r="Q165" s="140">
        <v>0.73558000000000001</v>
      </c>
      <c r="R165" s="140">
        <f>Q165*H165</f>
        <v>2.2950096000000002</v>
      </c>
      <c r="S165" s="140">
        <v>0</v>
      </c>
      <c r="T165" s="141">
        <f>S165*H165</f>
        <v>0</v>
      </c>
      <c r="AR165" s="142" t="s">
        <v>138</v>
      </c>
      <c r="AT165" s="142" t="s">
        <v>133</v>
      </c>
      <c r="AU165" s="142" t="s">
        <v>86</v>
      </c>
      <c r="AY165" s="16" t="s">
        <v>131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84</v>
      </c>
      <c r="BK165" s="143">
        <f>ROUND(I165*H165,2)</f>
        <v>0</v>
      </c>
      <c r="BL165" s="16" t="s">
        <v>138</v>
      </c>
      <c r="BM165" s="142" t="s">
        <v>192</v>
      </c>
    </row>
    <row r="166" spans="2:65" s="12" customFormat="1" ht="11.25">
      <c r="B166" s="144"/>
      <c r="D166" s="145" t="s">
        <v>144</v>
      </c>
      <c r="E166" s="146" t="s">
        <v>1</v>
      </c>
      <c r="F166" s="147" t="s">
        <v>193</v>
      </c>
      <c r="H166" s="148">
        <v>3.12</v>
      </c>
      <c r="I166" s="149"/>
      <c r="L166" s="144"/>
      <c r="M166" s="150"/>
      <c r="T166" s="151"/>
      <c r="AT166" s="146" t="s">
        <v>144</v>
      </c>
      <c r="AU166" s="146" t="s">
        <v>86</v>
      </c>
      <c r="AV166" s="12" t="s">
        <v>86</v>
      </c>
      <c r="AW166" s="12" t="s">
        <v>32</v>
      </c>
      <c r="AX166" s="12" t="s">
        <v>84</v>
      </c>
      <c r="AY166" s="146" t="s">
        <v>131</v>
      </c>
    </row>
    <row r="167" spans="2:65" s="1" customFormat="1" ht="33" customHeight="1">
      <c r="B167" s="31"/>
      <c r="C167" s="131" t="s">
        <v>8</v>
      </c>
      <c r="D167" s="131" t="s">
        <v>133</v>
      </c>
      <c r="E167" s="132" t="s">
        <v>194</v>
      </c>
      <c r="F167" s="133" t="s">
        <v>195</v>
      </c>
      <c r="G167" s="134" t="s">
        <v>136</v>
      </c>
      <c r="H167" s="135">
        <v>13.16</v>
      </c>
      <c r="I167" s="136"/>
      <c r="J167" s="137">
        <f>ROUND(I167*H167,2)</f>
        <v>0</v>
      </c>
      <c r="K167" s="133" t="s">
        <v>137</v>
      </c>
      <c r="L167" s="31"/>
      <c r="M167" s="138" t="s">
        <v>1</v>
      </c>
      <c r="N167" s="139" t="s">
        <v>41</v>
      </c>
      <c r="P167" s="140">
        <f>O167*H167</f>
        <v>0</v>
      </c>
      <c r="Q167" s="140">
        <v>0.99007999999999996</v>
      </c>
      <c r="R167" s="140">
        <f>Q167*H167</f>
        <v>13.0294528</v>
      </c>
      <c r="S167" s="140">
        <v>0</v>
      </c>
      <c r="T167" s="141">
        <f>S167*H167</f>
        <v>0</v>
      </c>
      <c r="AR167" s="142" t="s">
        <v>138</v>
      </c>
      <c r="AT167" s="142" t="s">
        <v>133</v>
      </c>
      <c r="AU167" s="142" t="s">
        <v>86</v>
      </c>
      <c r="AY167" s="16" t="s">
        <v>131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84</v>
      </c>
      <c r="BK167" s="143">
        <f>ROUND(I167*H167,2)</f>
        <v>0</v>
      </c>
      <c r="BL167" s="16" t="s">
        <v>138</v>
      </c>
      <c r="BM167" s="142" t="s">
        <v>196</v>
      </c>
    </row>
    <row r="168" spans="2:65" s="12" customFormat="1" ht="11.25">
      <c r="B168" s="144"/>
      <c r="D168" s="145" t="s">
        <v>144</v>
      </c>
      <c r="E168" s="146" t="s">
        <v>1</v>
      </c>
      <c r="F168" s="147" t="s">
        <v>197</v>
      </c>
      <c r="H168" s="148">
        <v>11.91</v>
      </c>
      <c r="I168" s="149"/>
      <c r="L168" s="144"/>
      <c r="M168" s="150"/>
      <c r="T168" s="151"/>
      <c r="AT168" s="146" t="s">
        <v>144</v>
      </c>
      <c r="AU168" s="146" t="s">
        <v>86</v>
      </c>
      <c r="AV168" s="12" t="s">
        <v>86</v>
      </c>
      <c r="AW168" s="12" t="s">
        <v>32</v>
      </c>
      <c r="AX168" s="12" t="s">
        <v>76</v>
      </c>
      <c r="AY168" s="146" t="s">
        <v>131</v>
      </c>
    </row>
    <row r="169" spans="2:65" s="12" customFormat="1" ht="11.25">
      <c r="B169" s="144"/>
      <c r="D169" s="145" t="s">
        <v>144</v>
      </c>
      <c r="E169" s="146" t="s">
        <v>1</v>
      </c>
      <c r="F169" s="147" t="s">
        <v>198</v>
      </c>
      <c r="H169" s="148">
        <v>0.95</v>
      </c>
      <c r="I169" s="149"/>
      <c r="L169" s="144"/>
      <c r="M169" s="150"/>
      <c r="T169" s="151"/>
      <c r="AT169" s="146" t="s">
        <v>144</v>
      </c>
      <c r="AU169" s="146" t="s">
        <v>86</v>
      </c>
      <c r="AV169" s="12" t="s">
        <v>86</v>
      </c>
      <c r="AW169" s="12" t="s">
        <v>32</v>
      </c>
      <c r="AX169" s="12" t="s">
        <v>76</v>
      </c>
      <c r="AY169" s="146" t="s">
        <v>131</v>
      </c>
    </row>
    <row r="170" spans="2:65" s="12" customFormat="1" ht="11.25">
      <c r="B170" s="144"/>
      <c r="D170" s="145" t="s">
        <v>144</v>
      </c>
      <c r="E170" s="146" t="s">
        <v>1</v>
      </c>
      <c r="F170" s="147" t="s">
        <v>199</v>
      </c>
      <c r="H170" s="148">
        <v>0.3</v>
      </c>
      <c r="I170" s="149"/>
      <c r="L170" s="144"/>
      <c r="M170" s="150"/>
      <c r="T170" s="151"/>
      <c r="AT170" s="146" t="s">
        <v>144</v>
      </c>
      <c r="AU170" s="146" t="s">
        <v>86</v>
      </c>
      <c r="AV170" s="12" t="s">
        <v>86</v>
      </c>
      <c r="AW170" s="12" t="s">
        <v>32</v>
      </c>
      <c r="AX170" s="12" t="s">
        <v>76</v>
      </c>
      <c r="AY170" s="146" t="s">
        <v>131</v>
      </c>
    </row>
    <row r="171" spans="2:65" s="13" customFormat="1" ht="11.25">
      <c r="B171" s="152"/>
      <c r="D171" s="145" t="s">
        <v>144</v>
      </c>
      <c r="E171" s="153" t="s">
        <v>1</v>
      </c>
      <c r="F171" s="154" t="s">
        <v>148</v>
      </c>
      <c r="H171" s="155">
        <v>13.16</v>
      </c>
      <c r="I171" s="156"/>
      <c r="L171" s="152"/>
      <c r="M171" s="157"/>
      <c r="T171" s="158"/>
      <c r="AT171" s="153" t="s">
        <v>144</v>
      </c>
      <c r="AU171" s="153" t="s">
        <v>86</v>
      </c>
      <c r="AV171" s="13" t="s">
        <v>138</v>
      </c>
      <c r="AW171" s="13" t="s">
        <v>32</v>
      </c>
      <c r="AX171" s="13" t="s">
        <v>84</v>
      </c>
      <c r="AY171" s="153" t="s">
        <v>131</v>
      </c>
    </row>
    <row r="172" spans="2:65" s="1" customFormat="1" ht="33" customHeight="1">
      <c r="B172" s="31"/>
      <c r="C172" s="131" t="s">
        <v>200</v>
      </c>
      <c r="D172" s="131" t="s">
        <v>133</v>
      </c>
      <c r="E172" s="132" t="s">
        <v>201</v>
      </c>
      <c r="F172" s="133" t="s">
        <v>202</v>
      </c>
      <c r="G172" s="134" t="s">
        <v>136</v>
      </c>
      <c r="H172" s="135">
        <v>2.67</v>
      </c>
      <c r="I172" s="136"/>
      <c r="J172" s="137">
        <f>ROUND(I172*H172,2)</f>
        <v>0</v>
      </c>
      <c r="K172" s="133" t="s">
        <v>137</v>
      </c>
      <c r="L172" s="31"/>
      <c r="M172" s="138" t="s">
        <v>1</v>
      </c>
      <c r="N172" s="139" t="s">
        <v>41</v>
      </c>
      <c r="P172" s="140">
        <f>O172*H172</f>
        <v>0</v>
      </c>
      <c r="Q172" s="140">
        <v>1.2381500000000001</v>
      </c>
      <c r="R172" s="140">
        <f>Q172*H172</f>
        <v>3.3058605000000001</v>
      </c>
      <c r="S172" s="140">
        <v>0</v>
      </c>
      <c r="T172" s="141">
        <f>S172*H172</f>
        <v>0</v>
      </c>
      <c r="AR172" s="142" t="s">
        <v>138</v>
      </c>
      <c r="AT172" s="142" t="s">
        <v>133</v>
      </c>
      <c r="AU172" s="142" t="s">
        <v>86</v>
      </c>
      <c r="AY172" s="16" t="s">
        <v>131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6" t="s">
        <v>84</v>
      </c>
      <c r="BK172" s="143">
        <f>ROUND(I172*H172,2)</f>
        <v>0</v>
      </c>
      <c r="BL172" s="16" t="s">
        <v>138</v>
      </c>
      <c r="BM172" s="142" t="s">
        <v>203</v>
      </c>
    </row>
    <row r="173" spans="2:65" s="12" customFormat="1" ht="11.25">
      <c r="B173" s="144"/>
      <c r="D173" s="145" t="s">
        <v>144</v>
      </c>
      <c r="E173" s="146" t="s">
        <v>1</v>
      </c>
      <c r="F173" s="147" t="s">
        <v>204</v>
      </c>
      <c r="H173" s="148">
        <v>0.55000000000000004</v>
      </c>
      <c r="I173" s="149"/>
      <c r="L173" s="144"/>
      <c r="M173" s="150"/>
      <c r="T173" s="151"/>
      <c r="AT173" s="146" t="s">
        <v>144</v>
      </c>
      <c r="AU173" s="146" t="s">
        <v>86</v>
      </c>
      <c r="AV173" s="12" t="s">
        <v>86</v>
      </c>
      <c r="AW173" s="12" t="s">
        <v>32</v>
      </c>
      <c r="AX173" s="12" t="s">
        <v>76</v>
      </c>
      <c r="AY173" s="146" t="s">
        <v>131</v>
      </c>
    </row>
    <row r="174" spans="2:65" s="12" customFormat="1" ht="11.25">
      <c r="B174" s="144"/>
      <c r="D174" s="145" t="s">
        <v>144</v>
      </c>
      <c r="E174" s="146" t="s">
        <v>1</v>
      </c>
      <c r="F174" s="147" t="s">
        <v>205</v>
      </c>
      <c r="H174" s="148">
        <v>2.12</v>
      </c>
      <c r="I174" s="149"/>
      <c r="L174" s="144"/>
      <c r="M174" s="150"/>
      <c r="T174" s="151"/>
      <c r="AT174" s="146" t="s">
        <v>144</v>
      </c>
      <c r="AU174" s="146" t="s">
        <v>86</v>
      </c>
      <c r="AV174" s="12" t="s">
        <v>86</v>
      </c>
      <c r="AW174" s="12" t="s">
        <v>32</v>
      </c>
      <c r="AX174" s="12" t="s">
        <v>76</v>
      </c>
      <c r="AY174" s="146" t="s">
        <v>131</v>
      </c>
    </row>
    <row r="175" spans="2:65" s="13" customFormat="1" ht="11.25">
      <c r="B175" s="152"/>
      <c r="D175" s="145" t="s">
        <v>144</v>
      </c>
      <c r="E175" s="153" t="s">
        <v>1</v>
      </c>
      <c r="F175" s="154" t="s">
        <v>148</v>
      </c>
      <c r="H175" s="155">
        <v>2.67</v>
      </c>
      <c r="I175" s="156"/>
      <c r="L175" s="152"/>
      <c r="M175" s="157"/>
      <c r="T175" s="158"/>
      <c r="AT175" s="153" t="s">
        <v>144</v>
      </c>
      <c r="AU175" s="153" t="s">
        <v>86</v>
      </c>
      <c r="AV175" s="13" t="s">
        <v>138</v>
      </c>
      <c r="AW175" s="13" t="s">
        <v>32</v>
      </c>
      <c r="AX175" s="13" t="s">
        <v>84</v>
      </c>
      <c r="AY175" s="153" t="s">
        <v>131</v>
      </c>
    </row>
    <row r="176" spans="2:65" s="11" customFormat="1" ht="22.9" customHeight="1">
      <c r="B176" s="119"/>
      <c r="D176" s="120" t="s">
        <v>75</v>
      </c>
      <c r="E176" s="129" t="s">
        <v>156</v>
      </c>
      <c r="F176" s="129" t="s">
        <v>206</v>
      </c>
      <c r="I176" s="122"/>
      <c r="J176" s="130">
        <f>BK176</f>
        <v>0</v>
      </c>
      <c r="L176" s="119"/>
      <c r="M176" s="124"/>
      <c r="P176" s="125">
        <f>SUM(P177:P182)</f>
        <v>0</v>
      </c>
      <c r="R176" s="125">
        <f>SUM(R177:R182)</f>
        <v>0</v>
      </c>
      <c r="T176" s="126">
        <f>SUM(T177:T182)</f>
        <v>0</v>
      </c>
      <c r="AR176" s="120" t="s">
        <v>84</v>
      </c>
      <c r="AT176" s="127" t="s">
        <v>75</v>
      </c>
      <c r="AU176" s="127" t="s">
        <v>84</v>
      </c>
      <c r="AY176" s="120" t="s">
        <v>131</v>
      </c>
      <c r="BK176" s="128">
        <f>SUM(BK177:BK182)</f>
        <v>0</v>
      </c>
    </row>
    <row r="177" spans="2:65" s="1" customFormat="1" ht="24.2" customHeight="1">
      <c r="B177" s="31"/>
      <c r="C177" s="131" t="s">
        <v>207</v>
      </c>
      <c r="D177" s="131" t="s">
        <v>133</v>
      </c>
      <c r="E177" s="132" t="s">
        <v>208</v>
      </c>
      <c r="F177" s="133" t="s">
        <v>209</v>
      </c>
      <c r="G177" s="134" t="s">
        <v>136</v>
      </c>
      <c r="H177" s="135">
        <v>47.53</v>
      </c>
      <c r="I177" s="136"/>
      <c r="J177" s="137">
        <f>ROUND(I177*H177,2)</f>
        <v>0</v>
      </c>
      <c r="K177" s="133" t="s">
        <v>137</v>
      </c>
      <c r="L177" s="31"/>
      <c r="M177" s="138" t="s">
        <v>1</v>
      </c>
      <c r="N177" s="139" t="s">
        <v>41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138</v>
      </c>
      <c r="AT177" s="142" t="s">
        <v>133</v>
      </c>
      <c r="AU177" s="142" t="s">
        <v>86</v>
      </c>
      <c r="AY177" s="16" t="s">
        <v>131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84</v>
      </c>
      <c r="BK177" s="143">
        <f>ROUND(I177*H177,2)</f>
        <v>0</v>
      </c>
      <c r="BL177" s="16" t="s">
        <v>138</v>
      </c>
      <c r="BM177" s="142" t="s">
        <v>210</v>
      </c>
    </row>
    <row r="178" spans="2:65" s="12" customFormat="1" ht="11.25">
      <c r="B178" s="144"/>
      <c r="D178" s="145" t="s">
        <v>144</v>
      </c>
      <c r="E178" s="146" t="s">
        <v>1</v>
      </c>
      <c r="F178" s="147" t="s">
        <v>211</v>
      </c>
      <c r="H178" s="148">
        <v>50</v>
      </c>
      <c r="I178" s="149"/>
      <c r="L178" s="144"/>
      <c r="M178" s="150"/>
      <c r="T178" s="151"/>
      <c r="AT178" s="146" t="s">
        <v>144</v>
      </c>
      <c r="AU178" s="146" t="s">
        <v>86</v>
      </c>
      <c r="AV178" s="12" t="s">
        <v>86</v>
      </c>
      <c r="AW178" s="12" t="s">
        <v>32</v>
      </c>
      <c r="AX178" s="12" t="s">
        <v>76</v>
      </c>
      <c r="AY178" s="146" t="s">
        <v>131</v>
      </c>
    </row>
    <row r="179" spans="2:65" s="12" customFormat="1" ht="11.25">
      <c r="B179" s="144"/>
      <c r="D179" s="145" t="s">
        <v>144</v>
      </c>
      <c r="E179" s="146" t="s">
        <v>1</v>
      </c>
      <c r="F179" s="147" t="s">
        <v>212</v>
      </c>
      <c r="H179" s="148">
        <v>-1.52</v>
      </c>
      <c r="I179" s="149"/>
      <c r="L179" s="144"/>
      <c r="M179" s="150"/>
      <c r="T179" s="151"/>
      <c r="AT179" s="146" t="s">
        <v>144</v>
      </c>
      <c r="AU179" s="146" t="s">
        <v>86</v>
      </c>
      <c r="AV179" s="12" t="s">
        <v>86</v>
      </c>
      <c r="AW179" s="12" t="s">
        <v>32</v>
      </c>
      <c r="AX179" s="12" t="s">
        <v>76</v>
      </c>
      <c r="AY179" s="146" t="s">
        <v>131</v>
      </c>
    </row>
    <row r="180" spans="2:65" s="12" customFormat="1" ht="11.25">
      <c r="B180" s="144"/>
      <c r="D180" s="145" t="s">
        <v>144</v>
      </c>
      <c r="E180" s="146" t="s">
        <v>1</v>
      </c>
      <c r="F180" s="147" t="s">
        <v>213</v>
      </c>
      <c r="H180" s="148">
        <v>-0.95</v>
      </c>
      <c r="I180" s="149"/>
      <c r="L180" s="144"/>
      <c r="M180" s="150"/>
      <c r="T180" s="151"/>
      <c r="AT180" s="146" t="s">
        <v>144</v>
      </c>
      <c r="AU180" s="146" t="s">
        <v>86</v>
      </c>
      <c r="AV180" s="12" t="s">
        <v>86</v>
      </c>
      <c r="AW180" s="12" t="s">
        <v>32</v>
      </c>
      <c r="AX180" s="12" t="s">
        <v>76</v>
      </c>
      <c r="AY180" s="146" t="s">
        <v>131</v>
      </c>
    </row>
    <row r="181" spans="2:65" s="13" customFormat="1" ht="11.25">
      <c r="B181" s="152"/>
      <c r="D181" s="145" t="s">
        <v>144</v>
      </c>
      <c r="E181" s="153" t="s">
        <v>1</v>
      </c>
      <c r="F181" s="154" t="s">
        <v>148</v>
      </c>
      <c r="H181" s="155">
        <v>47.53</v>
      </c>
      <c r="I181" s="156"/>
      <c r="L181" s="152"/>
      <c r="M181" s="157"/>
      <c r="T181" s="158"/>
      <c r="AT181" s="153" t="s">
        <v>144</v>
      </c>
      <c r="AU181" s="153" t="s">
        <v>86</v>
      </c>
      <c r="AV181" s="13" t="s">
        <v>138</v>
      </c>
      <c r="AW181" s="13" t="s">
        <v>32</v>
      </c>
      <c r="AX181" s="13" t="s">
        <v>84</v>
      </c>
      <c r="AY181" s="153" t="s">
        <v>131</v>
      </c>
    </row>
    <row r="182" spans="2:65" s="1" customFormat="1" ht="21.75" customHeight="1">
      <c r="B182" s="31"/>
      <c r="C182" s="131" t="s">
        <v>214</v>
      </c>
      <c r="D182" s="131" t="s">
        <v>133</v>
      </c>
      <c r="E182" s="132" t="s">
        <v>215</v>
      </c>
      <c r="F182" s="133" t="s">
        <v>216</v>
      </c>
      <c r="G182" s="134" t="s">
        <v>136</v>
      </c>
      <c r="H182" s="135">
        <v>47.53</v>
      </c>
      <c r="I182" s="136"/>
      <c r="J182" s="137">
        <f>ROUND(I182*H182,2)</f>
        <v>0</v>
      </c>
      <c r="K182" s="133" t="s">
        <v>137</v>
      </c>
      <c r="L182" s="31"/>
      <c r="M182" s="138" t="s">
        <v>1</v>
      </c>
      <c r="N182" s="139" t="s">
        <v>41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138</v>
      </c>
      <c r="AT182" s="142" t="s">
        <v>133</v>
      </c>
      <c r="AU182" s="142" t="s">
        <v>86</v>
      </c>
      <c r="AY182" s="16" t="s">
        <v>131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84</v>
      </c>
      <c r="BK182" s="143">
        <f>ROUND(I182*H182,2)</f>
        <v>0</v>
      </c>
      <c r="BL182" s="16" t="s">
        <v>138</v>
      </c>
      <c r="BM182" s="142" t="s">
        <v>217</v>
      </c>
    </row>
    <row r="183" spans="2:65" s="11" customFormat="1" ht="22.9" customHeight="1">
      <c r="B183" s="119"/>
      <c r="D183" s="120" t="s">
        <v>75</v>
      </c>
      <c r="E183" s="129" t="s">
        <v>162</v>
      </c>
      <c r="F183" s="129" t="s">
        <v>218</v>
      </c>
      <c r="I183" s="122"/>
      <c r="J183" s="130">
        <f>BK183</f>
        <v>0</v>
      </c>
      <c r="L183" s="119"/>
      <c r="M183" s="124"/>
      <c r="P183" s="125">
        <f>SUM(P184:P187)</f>
        <v>0</v>
      </c>
      <c r="R183" s="125">
        <f>SUM(R184:R187)</f>
        <v>0.90545730000000002</v>
      </c>
      <c r="T183" s="126">
        <f>SUM(T184:T187)</f>
        <v>0</v>
      </c>
      <c r="AR183" s="120" t="s">
        <v>84</v>
      </c>
      <c r="AT183" s="127" t="s">
        <v>75</v>
      </c>
      <c r="AU183" s="127" t="s">
        <v>84</v>
      </c>
      <c r="AY183" s="120" t="s">
        <v>131</v>
      </c>
      <c r="BK183" s="128">
        <f>SUM(BK184:BK187)</f>
        <v>0</v>
      </c>
    </row>
    <row r="184" spans="2:65" s="1" customFormat="1" ht="21.75" customHeight="1">
      <c r="B184" s="31"/>
      <c r="C184" s="131" t="s">
        <v>219</v>
      </c>
      <c r="D184" s="131" t="s">
        <v>133</v>
      </c>
      <c r="E184" s="132" t="s">
        <v>220</v>
      </c>
      <c r="F184" s="133" t="s">
        <v>221</v>
      </c>
      <c r="G184" s="134" t="s">
        <v>136</v>
      </c>
      <c r="H184" s="135">
        <v>4.9290000000000003</v>
      </c>
      <c r="I184" s="136"/>
      <c r="J184" s="137">
        <f>ROUND(I184*H184,2)</f>
        <v>0</v>
      </c>
      <c r="K184" s="133" t="s">
        <v>137</v>
      </c>
      <c r="L184" s="31"/>
      <c r="M184" s="138" t="s">
        <v>1</v>
      </c>
      <c r="N184" s="139" t="s">
        <v>41</v>
      </c>
      <c r="P184" s="140">
        <f>O184*H184</f>
        <v>0</v>
      </c>
      <c r="Q184" s="140">
        <v>0.1837</v>
      </c>
      <c r="R184" s="140">
        <f>Q184*H184</f>
        <v>0.90545730000000002</v>
      </c>
      <c r="S184" s="140">
        <v>0</v>
      </c>
      <c r="T184" s="141">
        <f>S184*H184</f>
        <v>0</v>
      </c>
      <c r="AR184" s="142" t="s">
        <v>138</v>
      </c>
      <c r="AT184" s="142" t="s">
        <v>133</v>
      </c>
      <c r="AU184" s="142" t="s">
        <v>86</v>
      </c>
      <c r="AY184" s="16" t="s">
        <v>131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6" t="s">
        <v>84</v>
      </c>
      <c r="BK184" s="143">
        <f>ROUND(I184*H184,2)</f>
        <v>0</v>
      </c>
      <c r="BL184" s="16" t="s">
        <v>138</v>
      </c>
      <c r="BM184" s="142" t="s">
        <v>222</v>
      </c>
    </row>
    <row r="185" spans="2:65" s="12" customFormat="1" ht="11.25">
      <c r="B185" s="144"/>
      <c r="D185" s="145" t="s">
        <v>144</v>
      </c>
      <c r="E185" s="146" t="s">
        <v>1</v>
      </c>
      <c r="F185" s="147" t="s">
        <v>223</v>
      </c>
      <c r="H185" s="148">
        <v>3.4289999999999998</v>
      </c>
      <c r="I185" s="149"/>
      <c r="L185" s="144"/>
      <c r="M185" s="150"/>
      <c r="T185" s="151"/>
      <c r="AT185" s="146" t="s">
        <v>144</v>
      </c>
      <c r="AU185" s="146" t="s">
        <v>86</v>
      </c>
      <c r="AV185" s="12" t="s">
        <v>86</v>
      </c>
      <c r="AW185" s="12" t="s">
        <v>32</v>
      </c>
      <c r="AX185" s="12" t="s">
        <v>76</v>
      </c>
      <c r="AY185" s="146" t="s">
        <v>131</v>
      </c>
    </row>
    <row r="186" spans="2:65" s="12" customFormat="1" ht="11.25">
      <c r="B186" s="144"/>
      <c r="D186" s="145" t="s">
        <v>144</v>
      </c>
      <c r="E186" s="146" t="s">
        <v>1</v>
      </c>
      <c r="F186" s="147" t="s">
        <v>224</v>
      </c>
      <c r="H186" s="148">
        <v>1.5</v>
      </c>
      <c r="I186" s="149"/>
      <c r="L186" s="144"/>
      <c r="M186" s="150"/>
      <c r="T186" s="151"/>
      <c r="AT186" s="146" t="s">
        <v>144</v>
      </c>
      <c r="AU186" s="146" t="s">
        <v>86</v>
      </c>
      <c r="AV186" s="12" t="s">
        <v>86</v>
      </c>
      <c r="AW186" s="12" t="s">
        <v>32</v>
      </c>
      <c r="AX186" s="12" t="s">
        <v>76</v>
      </c>
      <c r="AY186" s="146" t="s">
        <v>131</v>
      </c>
    </row>
    <row r="187" spans="2:65" s="13" customFormat="1" ht="11.25">
      <c r="B187" s="152"/>
      <c r="D187" s="145" t="s">
        <v>144</v>
      </c>
      <c r="E187" s="153" t="s">
        <v>1</v>
      </c>
      <c r="F187" s="154" t="s">
        <v>148</v>
      </c>
      <c r="H187" s="155">
        <v>4.9290000000000003</v>
      </c>
      <c r="I187" s="156"/>
      <c r="L187" s="152"/>
      <c r="M187" s="157"/>
      <c r="T187" s="158"/>
      <c r="AT187" s="153" t="s">
        <v>144</v>
      </c>
      <c r="AU187" s="153" t="s">
        <v>86</v>
      </c>
      <c r="AV187" s="13" t="s">
        <v>138</v>
      </c>
      <c r="AW187" s="13" t="s">
        <v>32</v>
      </c>
      <c r="AX187" s="13" t="s">
        <v>84</v>
      </c>
      <c r="AY187" s="153" t="s">
        <v>131</v>
      </c>
    </row>
    <row r="188" spans="2:65" s="11" customFormat="1" ht="22.9" customHeight="1">
      <c r="B188" s="119"/>
      <c r="D188" s="120" t="s">
        <v>75</v>
      </c>
      <c r="E188" s="129" t="s">
        <v>172</v>
      </c>
      <c r="F188" s="129" t="s">
        <v>225</v>
      </c>
      <c r="I188" s="122"/>
      <c r="J188" s="130">
        <f>BK188</f>
        <v>0</v>
      </c>
      <c r="L188" s="119"/>
      <c r="M188" s="124"/>
      <c r="P188" s="125">
        <f>SUM(P189:P190)</f>
        <v>0</v>
      </c>
      <c r="R188" s="125">
        <f>SUM(R189:R190)</f>
        <v>3.0000000000000001E-3</v>
      </c>
      <c r="T188" s="126">
        <f>SUM(T189:T190)</f>
        <v>0</v>
      </c>
      <c r="AR188" s="120" t="s">
        <v>84</v>
      </c>
      <c r="AT188" s="127" t="s">
        <v>75</v>
      </c>
      <c r="AU188" s="127" t="s">
        <v>84</v>
      </c>
      <c r="AY188" s="120" t="s">
        <v>131</v>
      </c>
      <c r="BK188" s="128">
        <f>SUM(BK189:BK190)</f>
        <v>0</v>
      </c>
    </row>
    <row r="189" spans="2:65" s="1" customFormat="1" ht="37.9" customHeight="1">
      <c r="B189" s="31"/>
      <c r="C189" s="131" t="s">
        <v>226</v>
      </c>
      <c r="D189" s="131" t="s">
        <v>133</v>
      </c>
      <c r="E189" s="132" t="s">
        <v>227</v>
      </c>
      <c r="F189" s="133" t="s">
        <v>228</v>
      </c>
      <c r="G189" s="134" t="s">
        <v>229</v>
      </c>
      <c r="H189" s="135">
        <v>2</v>
      </c>
      <c r="I189" s="136"/>
      <c r="J189" s="137">
        <f>ROUND(I189*H189,2)</f>
        <v>0</v>
      </c>
      <c r="K189" s="133" t="s">
        <v>137</v>
      </c>
      <c r="L189" s="31"/>
      <c r="M189" s="138" t="s">
        <v>1</v>
      </c>
      <c r="N189" s="139" t="s">
        <v>41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138</v>
      </c>
      <c r="AT189" s="142" t="s">
        <v>133</v>
      </c>
      <c r="AU189" s="142" t="s">
        <v>86</v>
      </c>
      <c r="AY189" s="16" t="s">
        <v>131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6" t="s">
        <v>84</v>
      </c>
      <c r="BK189" s="143">
        <f>ROUND(I189*H189,2)</f>
        <v>0</v>
      </c>
      <c r="BL189" s="16" t="s">
        <v>138</v>
      </c>
      <c r="BM189" s="142" t="s">
        <v>230</v>
      </c>
    </row>
    <row r="190" spans="2:65" s="1" customFormat="1" ht="24.2" customHeight="1">
      <c r="B190" s="31"/>
      <c r="C190" s="165" t="s">
        <v>231</v>
      </c>
      <c r="D190" s="165" t="s">
        <v>232</v>
      </c>
      <c r="E190" s="166" t="s">
        <v>233</v>
      </c>
      <c r="F190" s="167" t="s">
        <v>234</v>
      </c>
      <c r="G190" s="168" t="s">
        <v>229</v>
      </c>
      <c r="H190" s="169">
        <v>2</v>
      </c>
      <c r="I190" s="170"/>
      <c r="J190" s="171">
        <f>ROUND(I190*H190,2)</f>
        <v>0</v>
      </c>
      <c r="K190" s="167" t="s">
        <v>137</v>
      </c>
      <c r="L190" s="172"/>
      <c r="M190" s="173" t="s">
        <v>1</v>
      </c>
      <c r="N190" s="174" t="s">
        <v>41</v>
      </c>
      <c r="P190" s="140">
        <f>O190*H190</f>
        <v>0</v>
      </c>
      <c r="Q190" s="140">
        <v>1.5E-3</v>
      </c>
      <c r="R190" s="140">
        <f>Q190*H190</f>
        <v>3.0000000000000001E-3</v>
      </c>
      <c r="S190" s="140">
        <v>0</v>
      </c>
      <c r="T190" s="141">
        <f>S190*H190</f>
        <v>0</v>
      </c>
      <c r="AR190" s="142" t="s">
        <v>172</v>
      </c>
      <c r="AT190" s="142" t="s">
        <v>232</v>
      </c>
      <c r="AU190" s="142" t="s">
        <v>86</v>
      </c>
      <c r="AY190" s="16" t="s">
        <v>131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6" t="s">
        <v>84</v>
      </c>
      <c r="BK190" s="143">
        <f>ROUND(I190*H190,2)</f>
        <v>0</v>
      </c>
      <c r="BL190" s="16" t="s">
        <v>138</v>
      </c>
      <c r="BM190" s="142" t="s">
        <v>235</v>
      </c>
    </row>
    <row r="191" spans="2:65" s="11" customFormat="1" ht="22.9" customHeight="1">
      <c r="B191" s="119"/>
      <c r="D191" s="120" t="s">
        <v>75</v>
      </c>
      <c r="E191" s="129" t="s">
        <v>179</v>
      </c>
      <c r="F191" s="129" t="s">
        <v>236</v>
      </c>
      <c r="I191" s="122"/>
      <c r="J191" s="130">
        <f>BK191</f>
        <v>0</v>
      </c>
      <c r="L191" s="119"/>
      <c r="M191" s="124"/>
      <c r="P191" s="125">
        <f>SUM(P192:P202)</f>
        <v>0</v>
      </c>
      <c r="R191" s="125">
        <f>SUM(R192:R202)</f>
        <v>2.1490161000000003</v>
      </c>
      <c r="T191" s="126">
        <f>SUM(T192:T202)</f>
        <v>0</v>
      </c>
      <c r="AR191" s="120" t="s">
        <v>84</v>
      </c>
      <c r="AT191" s="127" t="s">
        <v>75</v>
      </c>
      <c r="AU191" s="127" t="s">
        <v>84</v>
      </c>
      <c r="AY191" s="120" t="s">
        <v>131</v>
      </c>
      <c r="BK191" s="128">
        <f>SUM(BK192:BK202)</f>
        <v>0</v>
      </c>
    </row>
    <row r="192" spans="2:65" s="1" customFormat="1" ht="24.2" customHeight="1">
      <c r="B192" s="31"/>
      <c r="C192" s="131" t="s">
        <v>237</v>
      </c>
      <c r="D192" s="131" t="s">
        <v>133</v>
      </c>
      <c r="E192" s="132" t="s">
        <v>238</v>
      </c>
      <c r="F192" s="133" t="s">
        <v>239</v>
      </c>
      <c r="G192" s="134" t="s">
        <v>240</v>
      </c>
      <c r="H192" s="135">
        <v>16.28</v>
      </c>
      <c r="I192" s="136"/>
      <c r="J192" s="137">
        <f>ROUND(I192*H192,2)</f>
        <v>0</v>
      </c>
      <c r="K192" s="133" t="s">
        <v>137</v>
      </c>
      <c r="L192" s="31"/>
      <c r="M192" s="138" t="s">
        <v>1</v>
      </c>
      <c r="N192" s="139" t="s">
        <v>41</v>
      </c>
      <c r="P192" s="140">
        <f>O192*H192</f>
        <v>0</v>
      </c>
      <c r="Q192" s="140">
        <v>0.10095</v>
      </c>
      <c r="R192" s="140">
        <f>Q192*H192</f>
        <v>1.6434660000000001</v>
      </c>
      <c r="S192" s="140">
        <v>0</v>
      </c>
      <c r="T192" s="141">
        <f>S192*H192</f>
        <v>0</v>
      </c>
      <c r="AR192" s="142" t="s">
        <v>138</v>
      </c>
      <c r="AT192" s="142" t="s">
        <v>133</v>
      </c>
      <c r="AU192" s="142" t="s">
        <v>86</v>
      </c>
      <c r="AY192" s="16" t="s">
        <v>131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84</v>
      </c>
      <c r="BK192" s="143">
        <f>ROUND(I192*H192,2)</f>
        <v>0</v>
      </c>
      <c r="BL192" s="16" t="s">
        <v>138</v>
      </c>
      <c r="BM192" s="142" t="s">
        <v>241</v>
      </c>
    </row>
    <row r="193" spans="2:65" s="12" customFormat="1" ht="11.25">
      <c r="B193" s="144"/>
      <c r="D193" s="145" t="s">
        <v>144</v>
      </c>
      <c r="E193" s="146" t="s">
        <v>1</v>
      </c>
      <c r="F193" s="147" t="s">
        <v>242</v>
      </c>
      <c r="H193" s="148">
        <v>16.28</v>
      </c>
      <c r="I193" s="149"/>
      <c r="L193" s="144"/>
      <c r="M193" s="150"/>
      <c r="T193" s="151"/>
      <c r="AT193" s="146" t="s">
        <v>144</v>
      </c>
      <c r="AU193" s="146" t="s">
        <v>86</v>
      </c>
      <c r="AV193" s="12" t="s">
        <v>86</v>
      </c>
      <c r="AW193" s="12" t="s">
        <v>32</v>
      </c>
      <c r="AX193" s="12" t="s">
        <v>84</v>
      </c>
      <c r="AY193" s="146" t="s">
        <v>131</v>
      </c>
    </row>
    <row r="194" spans="2:65" s="1" customFormat="1" ht="16.5" customHeight="1">
      <c r="B194" s="31"/>
      <c r="C194" s="165" t="s">
        <v>243</v>
      </c>
      <c r="D194" s="165" t="s">
        <v>232</v>
      </c>
      <c r="E194" s="166" t="s">
        <v>244</v>
      </c>
      <c r="F194" s="167" t="s">
        <v>245</v>
      </c>
      <c r="G194" s="168" t="s">
        <v>240</v>
      </c>
      <c r="H194" s="169">
        <v>16.28</v>
      </c>
      <c r="I194" s="170"/>
      <c r="J194" s="171">
        <f>ROUND(I194*H194,2)</f>
        <v>0</v>
      </c>
      <c r="K194" s="167" t="s">
        <v>137</v>
      </c>
      <c r="L194" s="172"/>
      <c r="M194" s="173" t="s">
        <v>1</v>
      </c>
      <c r="N194" s="174" t="s">
        <v>41</v>
      </c>
      <c r="P194" s="140">
        <f>O194*H194</f>
        <v>0</v>
      </c>
      <c r="Q194" s="140">
        <v>2.8000000000000001E-2</v>
      </c>
      <c r="R194" s="140">
        <f>Q194*H194</f>
        <v>0.45584000000000002</v>
      </c>
      <c r="S194" s="140">
        <v>0</v>
      </c>
      <c r="T194" s="141">
        <f>S194*H194</f>
        <v>0</v>
      </c>
      <c r="AR194" s="142" t="s">
        <v>172</v>
      </c>
      <c r="AT194" s="142" t="s">
        <v>232</v>
      </c>
      <c r="AU194" s="142" t="s">
        <v>86</v>
      </c>
      <c r="AY194" s="16" t="s">
        <v>131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6" t="s">
        <v>84</v>
      </c>
      <c r="BK194" s="143">
        <f>ROUND(I194*H194,2)</f>
        <v>0</v>
      </c>
      <c r="BL194" s="16" t="s">
        <v>138</v>
      </c>
      <c r="BM194" s="142" t="s">
        <v>246</v>
      </c>
    </row>
    <row r="195" spans="2:65" s="1" customFormat="1" ht="24.2" customHeight="1">
      <c r="B195" s="31"/>
      <c r="C195" s="131" t="s">
        <v>7</v>
      </c>
      <c r="D195" s="131" t="s">
        <v>133</v>
      </c>
      <c r="E195" s="132" t="s">
        <v>247</v>
      </c>
      <c r="F195" s="133" t="s">
        <v>248</v>
      </c>
      <c r="G195" s="134" t="s">
        <v>240</v>
      </c>
      <c r="H195" s="135">
        <v>30.34</v>
      </c>
      <c r="I195" s="136"/>
      <c r="J195" s="137">
        <f>ROUND(I195*H195,2)</f>
        <v>0</v>
      </c>
      <c r="K195" s="133" t="s">
        <v>137</v>
      </c>
      <c r="L195" s="31"/>
      <c r="M195" s="138" t="s">
        <v>1</v>
      </c>
      <c r="N195" s="139" t="s">
        <v>41</v>
      </c>
      <c r="P195" s="140">
        <f>O195*H195</f>
        <v>0</v>
      </c>
      <c r="Q195" s="140">
        <v>3.0000000000000001E-5</v>
      </c>
      <c r="R195" s="140">
        <f>Q195*H195</f>
        <v>9.1020000000000001E-4</v>
      </c>
      <c r="S195" s="140">
        <v>0</v>
      </c>
      <c r="T195" s="141">
        <f>S195*H195</f>
        <v>0</v>
      </c>
      <c r="AR195" s="142" t="s">
        <v>138</v>
      </c>
      <c r="AT195" s="142" t="s">
        <v>133</v>
      </c>
      <c r="AU195" s="142" t="s">
        <v>86</v>
      </c>
      <c r="AY195" s="16" t="s">
        <v>131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6" t="s">
        <v>84</v>
      </c>
      <c r="BK195" s="143">
        <f>ROUND(I195*H195,2)</f>
        <v>0</v>
      </c>
      <c r="BL195" s="16" t="s">
        <v>138</v>
      </c>
      <c r="BM195" s="142" t="s">
        <v>249</v>
      </c>
    </row>
    <row r="196" spans="2:65" s="12" customFormat="1" ht="11.25">
      <c r="B196" s="144"/>
      <c r="D196" s="145" t="s">
        <v>144</v>
      </c>
      <c r="E196" s="146" t="s">
        <v>1</v>
      </c>
      <c r="F196" s="147" t="s">
        <v>250</v>
      </c>
      <c r="H196" s="148">
        <v>30.34</v>
      </c>
      <c r="I196" s="149"/>
      <c r="L196" s="144"/>
      <c r="M196" s="150"/>
      <c r="T196" s="151"/>
      <c r="AT196" s="146" t="s">
        <v>144</v>
      </c>
      <c r="AU196" s="146" t="s">
        <v>86</v>
      </c>
      <c r="AV196" s="12" t="s">
        <v>86</v>
      </c>
      <c r="AW196" s="12" t="s">
        <v>32</v>
      </c>
      <c r="AX196" s="12" t="s">
        <v>84</v>
      </c>
      <c r="AY196" s="146" t="s">
        <v>131</v>
      </c>
    </row>
    <row r="197" spans="2:65" s="1" customFormat="1" ht="16.5" customHeight="1">
      <c r="B197" s="31"/>
      <c r="C197" s="165" t="s">
        <v>251</v>
      </c>
      <c r="D197" s="165" t="s">
        <v>232</v>
      </c>
      <c r="E197" s="166" t="s">
        <v>252</v>
      </c>
      <c r="F197" s="167" t="s">
        <v>253</v>
      </c>
      <c r="G197" s="168" t="s">
        <v>240</v>
      </c>
      <c r="H197" s="169">
        <v>31.856999999999999</v>
      </c>
      <c r="I197" s="170"/>
      <c r="J197" s="171">
        <f>ROUND(I197*H197,2)</f>
        <v>0</v>
      </c>
      <c r="K197" s="167" t="s">
        <v>1</v>
      </c>
      <c r="L197" s="172"/>
      <c r="M197" s="173" t="s">
        <v>1</v>
      </c>
      <c r="N197" s="174" t="s">
        <v>41</v>
      </c>
      <c r="P197" s="140">
        <f>O197*H197</f>
        <v>0</v>
      </c>
      <c r="Q197" s="140">
        <v>6.9999999999999999E-4</v>
      </c>
      <c r="R197" s="140">
        <f>Q197*H197</f>
        <v>2.2299900000000001E-2</v>
      </c>
      <c r="S197" s="140">
        <v>0</v>
      </c>
      <c r="T197" s="141">
        <f>S197*H197</f>
        <v>0</v>
      </c>
      <c r="AR197" s="142" t="s">
        <v>172</v>
      </c>
      <c r="AT197" s="142" t="s">
        <v>232</v>
      </c>
      <c r="AU197" s="142" t="s">
        <v>86</v>
      </c>
      <c r="AY197" s="16" t="s">
        <v>131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84</v>
      </c>
      <c r="BK197" s="143">
        <f>ROUND(I197*H197,2)</f>
        <v>0</v>
      </c>
      <c r="BL197" s="16" t="s">
        <v>138</v>
      </c>
      <c r="BM197" s="142" t="s">
        <v>254</v>
      </c>
    </row>
    <row r="198" spans="2:65" s="12" customFormat="1" ht="11.25">
      <c r="B198" s="144"/>
      <c r="D198" s="145" t="s">
        <v>144</v>
      </c>
      <c r="F198" s="147" t="s">
        <v>255</v>
      </c>
      <c r="H198" s="148">
        <v>31.856999999999999</v>
      </c>
      <c r="I198" s="149"/>
      <c r="L198" s="144"/>
      <c r="M198" s="150"/>
      <c r="T198" s="151"/>
      <c r="AT198" s="146" t="s">
        <v>144</v>
      </c>
      <c r="AU198" s="146" t="s">
        <v>86</v>
      </c>
      <c r="AV198" s="12" t="s">
        <v>86</v>
      </c>
      <c r="AW198" s="12" t="s">
        <v>4</v>
      </c>
      <c r="AX198" s="12" t="s">
        <v>84</v>
      </c>
      <c r="AY198" s="146" t="s">
        <v>131</v>
      </c>
    </row>
    <row r="199" spans="2:65" s="1" customFormat="1" ht="24.2" customHeight="1">
      <c r="B199" s="31"/>
      <c r="C199" s="131" t="s">
        <v>256</v>
      </c>
      <c r="D199" s="131" t="s">
        <v>133</v>
      </c>
      <c r="E199" s="132" t="s">
        <v>257</v>
      </c>
      <c r="F199" s="133" t="s">
        <v>258</v>
      </c>
      <c r="G199" s="134" t="s">
        <v>136</v>
      </c>
      <c r="H199" s="135">
        <v>50</v>
      </c>
      <c r="I199" s="136"/>
      <c r="J199" s="137">
        <f>ROUND(I199*H199,2)</f>
        <v>0</v>
      </c>
      <c r="K199" s="133" t="s">
        <v>137</v>
      </c>
      <c r="L199" s="31"/>
      <c r="M199" s="138" t="s">
        <v>1</v>
      </c>
      <c r="N199" s="139" t="s">
        <v>41</v>
      </c>
      <c r="P199" s="140">
        <f>O199*H199</f>
        <v>0</v>
      </c>
      <c r="Q199" s="140">
        <v>4.6999999999999999E-4</v>
      </c>
      <c r="R199" s="140">
        <f>Q199*H199</f>
        <v>2.35E-2</v>
      </c>
      <c r="S199" s="140">
        <v>0</v>
      </c>
      <c r="T199" s="141">
        <f>S199*H199</f>
        <v>0</v>
      </c>
      <c r="AR199" s="142" t="s">
        <v>138</v>
      </c>
      <c r="AT199" s="142" t="s">
        <v>133</v>
      </c>
      <c r="AU199" s="142" t="s">
        <v>86</v>
      </c>
      <c r="AY199" s="16" t="s">
        <v>131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6" t="s">
        <v>84</v>
      </c>
      <c r="BK199" s="143">
        <f>ROUND(I199*H199,2)</f>
        <v>0</v>
      </c>
      <c r="BL199" s="16" t="s">
        <v>138</v>
      </c>
      <c r="BM199" s="142" t="s">
        <v>259</v>
      </c>
    </row>
    <row r="200" spans="2:65" s="12" customFormat="1" ht="11.25">
      <c r="B200" s="144"/>
      <c r="D200" s="145" t="s">
        <v>144</v>
      </c>
      <c r="E200" s="146" t="s">
        <v>1</v>
      </c>
      <c r="F200" s="147" t="s">
        <v>211</v>
      </c>
      <c r="H200" s="148">
        <v>50</v>
      </c>
      <c r="I200" s="149"/>
      <c r="L200" s="144"/>
      <c r="M200" s="150"/>
      <c r="T200" s="151"/>
      <c r="AT200" s="146" t="s">
        <v>144</v>
      </c>
      <c r="AU200" s="146" t="s">
        <v>86</v>
      </c>
      <c r="AV200" s="12" t="s">
        <v>86</v>
      </c>
      <c r="AW200" s="12" t="s">
        <v>32</v>
      </c>
      <c r="AX200" s="12" t="s">
        <v>84</v>
      </c>
      <c r="AY200" s="146" t="s">
        <v>131</v>
      </c>
    </row>
    <row r="201" spans="2:65" s="1" customFormat="1" ht="24.2" customHeight="1">
      <c r="B201" s="31"/>
      <c r="C201" s="131" t="s">
        <v>260</v>
      </c>
      <c r="D201" s="131" t="s">
        <v>133</v>
      </c>
      <c r="E201" s="132" t="s">
        <v>261</v>
      </c>
      <c r="F201" s="133" t="s">
        <v>262</v>
      </c>
      <c r="G201" s="134" t="s">
        <v>136</v>
      </c>
      <c r="H201" s="135">
        <v>75</v>
      </c>
      <c r="I201" s="136"/>
      <c r="J201" s="137">
        <f>ROUND(I201*H201,2)</f>
        <v>0</v>
      </c>
      <c r="K201" s="133" t="s">
        <v>137</v>
      </c>
      <c r="L201" s="31"/>
      <c r="M201" s="138" t="s">
        <v>1</v>
      </c>
      <c r="N201" s="139" t="s">
        <v>41</v>
      </c>
      <c r="P201" s="140">
        <f>O201*H201</f>
        <v>0</v>
      </c>
      <c r="Q201" s="140">
        <v>4.0000000000000003E-5</v>
      </c>
      <c r="R201" s="140">
        <f>Q201*H201</f>
        <v>3.0000000000000001E-3</v>
      </c>
      <c r="S201" s="140">
        <v>0</v>
      </c>
      <c r="T201" s="141">
        <f>S201*H201</f>
        <v>0</v>
      </c>
      <c r="AR201" s="142" t="s">
        <v>138</v>
      </c>
      <c r="AT201" s="142" t="s">
        <v>133</v>
      </c>
      <c r="AU201" s="142" t="s">
        <v>86</v>
      </c>
      <c r="AY201" s="16" t="s">
        <v>131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84</v>
      </c>
      <c r="BK201" s="143">
        <f>ROUND(I201*H201,2)</f>
        <v>0</v>
      </c>
      <c r="BL201" s="16" t="s">
        <v>138</v>
      </c>
      <c r="BM201" s="142" t="s">
        <v>263</v>
      </c>
    </row>
    <row r="202" spans="2:65" s="12" customFormat="1" ht="11.25">
      <c r="B202" s="144"/>
      <c r="D202" s="145" t="s">
        <v>144</v>
      </c>
      <c r="E202" s="146" t="s">
        <v>1</v>
      </c>
      <c r="F202" s="147" t="s">
        <v>170</v>
      </c>
      <c r="H202" s="148">
        <v>75</v>
      </c>
      <c r="I202" s="149"/>
      <c r="L202" s="144"/>
      <c r="M202" s="150"/>
      <c r="T202" s="151"/>
      <c r="AT202" s="146" t="s">
        <v>144</v>
      </c>
      <c r="AU202" s="146" t="s">
        <v>86</v>
      </c>
      <c r="AV202" s="12" t="s">
        <v>86</v>
      </c>
      <c r="AW202" s="12" t="s">
        <v>32</v>
      </c>
      <c r="AX202" s="12" t="s">
        <v>84</v>
      </c>
      <c r="AY202" s="146" t="s">
        <v>131</v>
      </c>
    </row>
    <row r="203" spans="2:65" s="11" customFormat="1" ht="22.9" customHeight="1">
      <c r="B203" s="119"/>
      <c r="D203" s="120" t="s">
        <v>75</v>
      </c>
      <c r="E203" s="129" t="s">
        <v>264</v>
      </c>
      <c r="F203" s="129" t="s">
        <v>265</v>
      </c>
      <c r="I203" s="122"/>
      <c r="J203" s="130">
        <f>BK203</f>
        <v>0</v>
      </c>
      <c r="L203" s="119"/>
      <c r="M203" s="124"/>
      <c r="P203" s="125">
        <f>P204</f>
        <v>0</v>
      </c>
      <c r="R203" s="125">
        <f>R204</f>
        <v>0</v>
      </c>
      <c r="T203" s="126">
        <f>T204</f>
        <v>0</v>
      </c>
      <c r="AR203" s="120" t="s">
        <v>84</v>
      </c>
      <c r="AT203" s="127" t="s">
        <v>75</v>
      </c>
      <c r="AU203" s="127" t="s">
        <v>84</v>
      </c>
      <c r="AY203" s="120" t="s">
        <v>131</v>
      </c>
      <c r="BK203" s="128">
        <f>BK204</f>
        <v>0</v>
      </c>
    </row>
    <row r="204" spans="2:65" s="1" customFormat="1" ht="24.2" customHeight="1">
      <c r="B204" s="31"/>
      <c r="C204" s="131" t="s">
        <v>266</v>
      </c>
      <c r="D204" s="131" t="s">
        <v>133</v>
      </c>
      <c r="E204" s="132" t="s">
        <v>267</v>
      </c>
      <c r="F204" s="133" t="s">
        <v>268</v>
      </c>
      <c r="G204" s="134" t="s">
        <v>269</v>
      </c>
      <c r="H204" s="135">
        <v>25.402999999999999</v>
      </c>
      <c r="I204" s="136"/>
      <c r="J204" s="137">
        <f>ROUND(I204*H204,2)</f>
        <v>0</v>
      </c>
      <c r="K204" s="133" t="s">
        <v>137</v>
      </c>
      <c r="L204" s="31"/>
      <c r="M204" s="138" t="s">
        <v>1</v>
      </c>
      <c r="N204" s="139" t="s">
        <v>41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138</v>
      </c>
      <c r="AT204" s="142" t="s">
        <v>133</v>
      </c>
      <c r="AU204" s="142" t="s">
        <v>86</v>
      </c>
      <c r="AY204" s="16" t="s">
        <v>131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84</v>
      </c>
      <c r="BK204" s="143">
        <f>ROUND(I204*H204,2)</f>
        <v>0</v>
      </c>
      <c r="BL204" s="16" t="s">
        <v>138</v>
      </c>
      <c r="BM204" s="142" t="s">
        <v>270</v>
      </c>
    </row>
    <row r="205" spans="2:65" s="11" customFormat="1" ht="25.9" customHeight="1">
      <c r="B205" s="119"/>
      <c r="D205" s="120" t="s">
        <v>75</v>
      </c>
      <c r="E205" s="121" t="s">
        <v>271</v>
      </c>
      <c r="F205" s="121" t="s">
        <v>272</v>
      </c>
      <c r="I205" s="122"/>
      <c r="J205" s="123">
        <f>BK205</f>
        <v>0</v>
      </c>
      <c r="L205" s="119"/>
      <c r="M205" s="124"/>
      <c r="P205" s="125">
        <f>P206+P226+P372+P383+P389+P424</f>
        <v>0</v>
      </c>
      <c r="R205" s="125">
        <f>R206+R226+R372+R383+R389+R424</f>
        <v>6.1812533000000016</v>
      </c>
      <c r="T205" s="126">
        <f>T206+T226+T372+T383+T389+T424</f>
        <v>0</v>
      </c>
      <c r="AR205" s="120" t="s">
        <v>86</v>
      </c>
      <c r="AT205" s="127" t="s">
        <v>75</v>
      </c>
      <c r="AU205" s="127" t="s">
        <v>76</v>
      </c>
      <c r="AY205" s="120" t="s">
        <v>131</v>
      </c>
      <c r="BK205" s="128">
        <f>BK206+BK226+BK372+BK383+BK389+BK424</f>
        <v>0</v>
      </c>
    </row>
    <row r="206" spans="2:65" s="11" customFormat="1" ht="22.9" customHeight="1">
      <c r="B206" s="119"/>
      <c r="D206" s="120" t="s">
        <v>75</v>
      </c>
      <c r="E206" s="129" t="s">
        <v>273</v>
      </c>
      <c r="F206" s="129" t="s">
        <v>274</v>
      </c>
      <c r="I206" s="122"/>
      <c r="J206" s="130">
        <f>BK206</f>
        <v>0</v>
      </c>
      <c r="L206" s="119"/>
      <c r="M206" s="124"/>
      <c r="P206" s="125">
        <f>SUM(P207:P225)</f>
        <v>0</v>
      </c>
      <c r="R206" s="125">
        <f>SUM(R207:R225)</f>
        <v>6.0977700000000003E-2</v>
      </c>
      <c r="T206" s="126">
        <f>SUM(T207:T225)</f>
        <v>0</v>
      </c>
      <c r="AR206" s="120" t="s">
        <v>86</v>
      </c>
      <c r="AT206" s="127" t="s">
        <v>75</v>
      </c>
      <c r="AU206" s="127" t="s">
        <v>84</v>
      </c>
      <c r="AY206" s="120" t="s">
        <v>131</v>
      </c>
      <c r="BK206" s="128">
        <f>SUM(BK207:BK225)</f>
        <v>0</v>
      </c>
    </row>
    <row r="207" spans="2:65" s="1" customFormat="1" ht="24.2" customHeight="1">
      <c r="B207" s="31"/>
      <c r="C207" s="131" t="s">
        <v>275</v>
      </c>
      <c r="D207" s="131" t="s">
        <v>133</v>
      </c>
      <c r="E207" s="132" t="s">
        <v>276</v>
      </c>
      <c r="F207" s="133" t="s">
        <v>277</v>
      </c>
      <c r="G207" s="134" t="s">
        <v>136</v>
      </c>
      <c r="H207" s="135">
        <v>6.5140000000000002</v>
      </c>
      <c r="I207" s="136"/>
      <c r="J207" s="137">
        <f>ROUND(I207*H207,2)</f>
        <v>0</v>
      </c>
      <c r="K207" s="133" t="s">
        <v>137</v>
      </c>
      <c r="L207" s="31"/>
      <c r="M207" s="138" t="s">
        <v>1</v>
      </c>
      <c r="N207" s="139" t="s">
        <v>41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219</v>
      </c>
      <c r="AT207" s="142" t="s">
        <v>133</v>
      </c>
      <c r="AU207" s="142" t="s">
        <v>86</v>
      </c>
      <c r="AY207" s="16" t="s">
        <v>131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6" t="s">
        <v>84</v>
      </c>
      <c r="BK207" s="143">
        <f>ROUND(I207*H207,2)</f>
        <v>0</v>
      </c>
      <c r="BL207" s="16" t="s">
        <v>219</v>
      </c>
      <c r="BM207" s="142" t="s">
        <v>278</v>
      </c>
    </row>
    <row r="208" spans="2:65" s="1" customFormat="1" ht="16.5" customHeight="1">
      <c r="B208" s="31"/>
      <c r="C208" s="165" t="s">
        <v>279</v>
      </c>
      <c r="D208" s="165" t="s">
        <v>232</v>
      </c>
      <c r="E208" s="166" t="s">
        <v>280</v>
      </c>
      <c r="F208" s="167" t="s">
        <v>281</v>
      </c>
      <c r="G208" s="168" t="s">
        <v>282</v>
      </c>
      <c r="H208" s="169">
        <v>2.15</v>
      </c>
      <c r="I208" s="170"/>
      <c r="J208" s="171">
        <f>ROUND(I208*H208,2)</f>
        <v>0</v>
      </c>
      <c r="K208" s="167" t="s">
        <v>137</v>
      </c>
      <c r="L208" s="172"/>
      <c r="M208" s="173" t="s">
        <v>1</v>
      </c>
      <c r="N208" s="174" t="s">
        <v>41</v>
      </c>
      <c r="P208" s="140">
        <f>O208*H208</f>
        <v>0</v>
      </c>
      <c r="Q208" s="140">
        <v>1E-3</v>
      </c>
      <c r="R208" s="140">
        <f>Q208*H208</f>
        <v>2.15E-3</v>
      </c>
      <c r="S208" s="140">
        <v>0</v>
      </c>
      <c r="T208" s="141">
        <f>S208*H208</f>
        <v>0</v>
      </c>
      <c r="AR208" s="142" t="s">
        <v>283</v>
      </c>
      <c r="AT208" s="142" t="s">
        <v>232</v>
      </c>
      <c r="AU208" s="142" t="s">
        <v>86</v>
      </c>
      <c r="AY208" s="16" t="s">
        <v>131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6" t="s">
        <v>84</v>
      </c>
      <c r="BK208" s="143">
        <f>ROUND(I208*H208,2)</f>
        <v>0</v>
      </c>
      <c r="BL208" s="16" t="s">
        <v>219</v>
      </c>
      <c r="BM208" s="142" t="s">
        <v>284</v>
      </c>
    </row>
    <row r="209" spans="2:65" s="12" customFormat="1" ht="11.25">
      <c r="B209" s="144"/>
      <c r="D209" s="145" t="s">
        <v>144</v>
      </c>
      <c r="F209" s="147" t="s">
        <v>285</v>
      </c>
      <c r="H209" s="148">
        <v>2.15</v>
      </c>
      <c r="I209" s="149"/>
      <c r="L209" s="144"/>
      <c r="M209" s="150"/>
      <c r="T209" s="151"/>
      <c r="AT209" s="146" t="s">
        <v>144</v>
      </c>
      <c r="AU209" s="146" t="s">
        <v>86</v>
      </c>
      <c r="AV209" s="12" t="s">
        <v>86</v>
      </c>
      <c r="AW209" s="12" t="s">
        <v>4</v>
      </c>
      <c r="AX209" s="12" t="s">
        <v>84</v>
      </c>
      <c r="AY209" s="146" t="s">
        <v>131</v>
      </c>
    </row>
    <row r="210" spans="2:65" s="1" customFormat="1" ht="24.2" customHeight="1">
      <c r="B210" s="31"/>
      <c r="C210" s="131" t="s">
        <v>286</v>
      </c>
      <c r="D210" s="131" t="s">
        <v>133</v>
      </c>
      <c r="E210" s="132" t="s">
        <v>287</v>
      </c>
      <c r="F210" s="133" t="s">
        <v>288</v>
      </c>
      <c r="G210" s="134" t="s">
        <v>136</v>
      </c>
      <c r="H210" s="135">
        <v>3.17</v>
      </c>
      <c r="I210" s="136"/>
      <c r="J210" s="137">
        <f>ROUND(I210*H210,2)</f>
        <v>0</v>
      </c>
      <c r="K210" s="133" t="s">
        <v>137</v>
      </c>
      <c r="L210" s="31"/>
      <c r="M210" s="138" t="s">
        <v>1</v>
      </c>
      <c r="N210" s="139" t="s">
        <v>41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219</v>
      </c>
      <c r="AT210" s="142" t="s">
        <v>133</v>
      </c>
      <c r="AU210" s="142" t="s">
        <v>86</v>
      </c>
      <c r="AY210" s="16" t="s">
        <v>131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6" t="s">
        <v>84</v>
      </c>
      <c r="BK210" s="143">
        <f>ROUND(I210*H210,2)</f>
        <v>0</v>
      </c>
      <c r="BL210" s="16" t="s">
        <v>219</v>
      </c>
      <c r="BM210" s="142" t="s">
        <v>289</v>
      </c>
    </row>
    <row r="211" spans="2:65" s="1" customFormat="1" ht="16.5" customHeight="1">
      <c r="B211" s="31"/>
      <c r="C211" s="165" t="s">
        <v>290</v>
      </c>
      <c r="D211" s="165" t="s">
        <v>232</v>
      </c>
      <c r="E211" s="166" t="s">
        <v>280</v>
      </c>
      <c r="F211" s="167" t="s">
        <v>281</v>
      </c>
      <c r="G211" s="168" t="s">
        <v>282</v>
      </c>
      <c r="H211" s="169">
        <v>1.0780000000000001</v>
      </c>
      <c r="I211" s="170"/>
      <c r="J211" s="171">
        <f>ROUND(I211*H211,2)</f>
        <v>0</v>
      </c>
      <c r="K211" s="167" t="s">
        <v>137</v>
      </c>
      <c r="L211" s="172"/>
      <c r="M211" s="173" t="s">
        <v>1</v>
      </c>
      <c r="N211" s="174" t="s">
        <v>41</v>
      </c>
      <c r="P211" s="140">
        <f>O211*H211</f>
        <v>0</v>
      </c>
      <c r="Q211" s="140">
        <v>1E-3</v>
      </c>
      <c r="R211" s="140">
        <f>Q211*H211</f>
        <v>1.0780000000000002E-3</v>
      </c>
      <c r="S211" s="140">
        <v>0</v>
      </c>
      <c r="T211" s="141">
        <f>S211*H211</f>
        <v>0</v>
      </c>
      <c r="AR211" s="142" t="s">
        <v>283</v>
      </c>
      <c r="AT211" s="142" t="s">
        <v>232</v>
      </c>
      <c r="AU211" s="142" t="s">
        <v>86</v>
      </c>
      <c r="AY211" s="16" t="s">
        <v>131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6" t="s">
        <v>84</v>
      </c>
      <c r="BK211" s="143">
        <f>ROUND(I211*H211,2)</f>
        <v>0</v>
      </c>
      <c r="BL211" s="16" t="s">
        <v>219</v>
      </c>
      <c r="BM211" s="142" t="s">
        <v>291</v>
      </c>
    </row>
    <row r="212" spans="2:65" s="12" customFormat="1" ht="11.25">
      <c r="B212" s="144"/>
      <c r="D212" s="145" t="s">
        <v>144</v>
      </c>
      <c r="F212" s="147" t="s">
        <v>292</v>
      </c>
      <c r="H212" s="148">
        <v>1.0780000000000001</v>
      </c>
      <c r="I212" s="149"/>
      <c r="L212" s="144"/>
      <c r="M212" s="150"/>
      <c r="T212" s="151"/>
      <c r="AT212" s="146" t="s">
        <v>144</v>
      </c>
      <c r="AU212" s="146" t="s">
        <v>86</v>
      </c>
      <c r="AV212" s="12" t="s">
        <v>86</v>
      </c>
      <c r="AW212" s="12" t="s">
        <v>4</v>
      </c>
      <c r="AX212" s="12" t="s">
        <v>84</v>
      </c>
      <c r="AY212" s="146" t="s">
        <v>131</v>
      </c>
    </row>
    <row r="213" spans="2:65" s="1" customFormat="1" ht="24.2" customHeight="1">
      <c r="B213" s="31"/>
      <c r="C213" s="131" t="s">
        <v>293</v>
      </c>
      <c r="D213" s="131" t="s">
        <v>133</v>
      </c>
      <c r="E213" s="132" t="s">
        <v>294</v>
      </c>
      <c r="F213" s="133" t="s">
        <v>295</v>
      </c>
      <c r="G213" s="134" t="s">
        <v>136</v>
      </c>
      <c r="H213" s="135">
        <v>6.5140000000000002</v>
      </c>
      <c r="I213" s="136"/>
      <c r="J213" s="137">
        <f>ROUND(I213*H213,2)</f>
        <v>0</v>
      </c>
      <c r="K213" s="133" t="s">
        <v>137</v>
      </c>
      <c r="L213" s="31"/>
      <c r="M213" s="138" t="s">
        <v>1</v>
      </c>
      <c r="N213" s="139" t="s">
        <v>41</v>
      </c>
      <c r="P213" s="140">
        <f>O213*H213</f>
        <v>0</v>
      </c>
      <c r="Q213" s="140">
        <v>4.0000000000000002E-4</v>
      </c>
      <c r="R213" s="140">
        <f>Q213*H213</f>
        <v>2.6056E-3</v>
      </c>
      <c r="S213" s="140">
        <v>0</v>
      </c>
      <c r="T213" s="141">
        <f>S213*H213</f>
        <v>0</v>
      </c>
      <c r="AR213" s="142" t="s">
        <v>219</v>
      </c>
      <c r="AT213" s="142" t="s">
        <v>133</v>
      </c>
      <c r="AU213" s="142" t="s">
        <v>86</v>
      </c>
      <c r="AY213" s="16" t="s">
        <v>131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6" t="s">
        <v>84</v>
      </c>
      <c r="BK213" s="143">
        <f>ROUND(I213*H213,2)</f>
        <v>0</v>
      </c>
      <c r="BL213" s="16" t="s">
        <v>219</v>
      </c>
      <c r="BM213" s="142" t="s">
        <v>296</v>
      </c>
    </row>
    <row r="214" spans="2:65" s="12" customFormat="1" ht="11.25">
      <c r="B214" s="144"/>
      <c r="D214" s="145" t="s">
        <v>144</v>
      </c>
      <c r="E214" s="146" t="s">
        <v>1</v>
      </c>
      <c r="F214" s="147" t="s">
        <v>297</v>
      </c>
      <c r="H214" s="148">
        <v>3.6240000000000001</v>
      </c>
      <c r="I214" s="149"/>
      <c r="L214" s="144"/>
      <c r="M214" s="150"/>
      <c r="T214" s="151"/>
      <c r="AT214" s="146" t="s">
        <v>144</v>
      </c>
      <c r="AU214" s="146" t="s">
        <v>86</v>
      </c>
      <c r="AV214" s="12" t="s">
        <v>86</v>
      </c>
      <c r="AW214" s="12" t="s">
        <v>32</v>
      </c>
      <c r="AX214" s="12" t="s">
        <v>76</v>
      </c>
      <c r="AY214" s="146" t="s">
        <v>131</v>
      </c>
    </row>
    <row r="215" spans="2:65" s="12" customFormat="1" ht="11.25">
      <c r="B215" s="144"/>
      <c r="D215" s="145" t="s">
        <v>144</v>
      </c>
      <c r="E215" s="146" t="s">
        <v>1</v>
      </c>
      <c r="F215" s="147" t="s">
        <v>298</v>
      </c>
      <c r="H215" s="148">
        <v>1.52</v>
      </c>
      <c r="I215" s="149"/>
      <c r="L215" s="144"/>
      <c r="M215" s="150"/>
      <c r="T215" s="151"/>
      <c r="AT215" s="146" t="s">
        <v>144</v>
      </c>
      <c r="AU215" s="146" t="s">
        <v>86</v>
      </c>
      <c r="AV215" s="12" t="s">
        <v>86</v>
      </c>
      <c r="AW215" s="12" t="s">
        <v>32</v>
      </c>
      <c r="AX215" s="12" t="s">
        <v>76</v>
      </c>
      <c r="AY215" s="146" t="s">
        <v>131</v>
      </c>
    </row>
    <row r="216" spans="2:65" s="12" customFormat="1" ht="11.25">
      <c r="B216" s="144"/>
      <c r="D216" s="145" t="s">
        <v>144</v>
      </c>
      <c r="E216" s="146" t="s">
        <v>1</v>
      </c>
      <c r="F216" s="147" t="s">
        <v>299</v>
      </c>
      <c r="H216" s="148">
        <v>0.12</v>
      </c>
      <c r="I216" s="149"/>
      <c r="L216" s="144"/>
      <c r="M216" s="150"/>
      <c r="T216" s="151"/>
      <c r="AT216" s="146" t="s">
        <v>144</v>
      </c>
      <c r="AU216" s="146" t="s">
        <v>86</v>
      </c>
      <c r="AV216" s="12" t="s">
        <v>86</v>
      </c>
      <c r="AW216" s="12" t="s">
        <v>32</v>
      </c>
      <c r="AX216" s="12" t="s">
        <v>76</v>
      </c>
      <c r="AY216" s="146" t="s">
        <v>131</v>
      </c>
    </row>
    <row r="217" spans="2:65" s="12" customFormat="1" ht="11.25">
      <c r="B217" s="144"/>
      <c r="D217" s="145" t="s">
        <v>144</v>
      </c>
      <c r="E217" s="146" t="s">
        <v>1</v>
      </c>
      <c r="F217" s="147" t="s">
        <v>300</v>
      </c>
      <c r="H217" s="148">
        <v>1.25</v>
      </c>
      <c r="I217" s="149"/>
      <c r="L217" s="144"/>
      <c r="M217" s="150"/>
      <c r="T217" s="151"/>
      <c r="AT217" s="146" t="s">
        <v>144</v>
      </c>
      <c r="AU217" s="146" t="s">
        <v>86</v>
      </c>
      <c r="AV217" s="12" t="s">
        <v>86</v>
      </c>
      <c r="AW217" s="12" t="s">
        <v>32</v>
      </c>
      <c r="AX217" s="12" t="s">
        <v>76</v>
      </c>
      <c r="AY217" s="146" t="s">
        <v>131</v>
      </c>
    </row>
    <row r="218" spans="2:65" s="13" customFormat="1" ht="11.25">
      <c r="B218" s="152"/>
      <c r="D218" s="145" t="s">
        <v>144</v>
      </c>
      <c r="E218" s="153" t="s">
        <v>1</v>
      </c>
      <c r="F218" s="154" t="s">
        <v>148</v>
      </c>
      <c r="H218" s="155">
        <v>6.5140000000000002</v>
      </c>
      <c r="I218" s="156"/>
      <c r="L218" s="152"/>
      <c r="M218" s="157"/>
      <c r="T218" s="158"/>
      <c r="AT218" s="153" t="s">
        <v>144</v>
      </c>
      <c r="AU218" s="153" t="s">
        <v>86</v>
      </c>
      <c r="AV218" s="13" t="s">
        <v>138</v>
      </c>
      <c r="AW218" s="13" t="s">
        <v>32</v>
      </c>
      <c r="AX218" s="13" t="s">
        <v>84</v>
      </c>
      <c r="AY218" s="153" t="s">
        <v>131</v>
      </c>
    </row>
    <row r="219" spans="2:65" s="1" customFormat="1" ht="55.5" customHeight="1">
      <c r="B219" s="31"/>
      <c r="C219" s="165" t="s">
        <v>301</v>
      </c>
      <c r="D219" s="165" t="s">
        <v>232</v>
      </c>
      <c r="E219" s="166" t="s">
        <v>302</v>
      </c>
      <c r="F219" s="167" t="s">
        <v>303</v>
      </c>
      <c r="G219" s="168" t="s">
        <v>136</v>
      </c>
      <c r="H219" s="169">
        <v>7.5919999999999996</v>
      </c>
      <c r="I219" s="170"/>
      <c r="J219" s="171">
        <f>ROUND(I219*H219,2)</f>
        <v>0</v>
      </c>
      <c r="K219" s="167" t="s">
        <v>137</v>
      </c>
      <c r="L219" s="172"/>
      <c r="M219" s="173" t="s">
        <v>1</v>
      </c>
      <c r="N219" s="174" t="s">
        <v>41</v>
      </c>
      <c r="P219" s="140">
        <f>O219*H219</f>
        <v>0</v>
      </c>
      <c r="Q219" s="140">
        <v>4.7000000000000002E-3</v>
      </c>
      <c r="R219" s="140">
        <f>Q219*H219</f>
        <v>3.5682400000000003E-2</v>
      </c>
      <c r="S219" s="140">
        <v>0</v>
      </c>
      <c r="T219" s="141">
        <f>S219*H219</f>
        <v>0</v>
      </c>
      <c r="AR219" s="142" t="s">
        <v>283</v>
      </c>
      <c r="AT219" s="142" t="s">
        <v>232</v>
      </c>
      <c r="AU219" s="142" t="s">
        <v>86</v>
      </c>
      <c r="AY219" s="16" t="s">
        <v>131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84</v>
      </c>
      <c r="BK219" s="143">
        <f>ROUND(I219*H219,2)</f>
        <v>0</v>
      </c>
      <c r="BL219" s="16" t="s">
        <v>219</v>
      </c>
      <c r="BM219" s="142" t="s">
        <v>304</v>
      </c>
    </row>
    <row r="220" spans="2:65" s="12" customFormat="1" ht="11.25">
      <c r="B220" s="144"/>
      <c r="D220" s="145" t="s">
        <v>144</v>
      </c>
      <c r="F220" s="147" t="s">
        <v>305</v>
      </c>
      <c r="H220" s="148">
        <v>7.5919999999999996</v>
      </c>
      <c r="I220" s="149"/>
      <c r="L220" s="144"/>
      <c r="M220" s="150"/>
      <c r="T220" s="151"/>
      <c r="AT220" s="146" t="s">
        <v>144</v>
      </c>
      <c r="AU220" s="146" t="s">
        <v>86</v>
      </c>
      <c r="AV220" s="12" t="s">
        <v>86</v>
      </c>
      <c r="AW220" s="12" t="s">
        <v>4</v>
      </c>
      <c r="AX220" s="12" t="s">
        <v>84</v>
      </c>
      <c r="AY220" s="146" t="s">
        <v>131</v>
      </c>
    </row>
    <row r="221" spans="2:65" s="1" customFormat="1" ht="24.2" customHeight="1">
      <c r="B221" s="31"/>
      <c r="C221" s="131" t="s">
        <v>283</v>
      </c>
      <c r="D221" s="131" t="s">
        <v>133</v>
      </c>
      <c r="E221" s="132" t="s">
        <v>306</v>
      </c>
      <c r="F221" s="133" t="s">
        <v>307</v>
      </c>
      <c r="G221" s="134" t="s">
        <v>136</v>
      </c>
      <c r="H221" s="135">
        <v>3.17</v>
      </c>
      <c r="I221" s="136"/>
      <c r="J221" s="137">
        <f>ROUND(I221*H221,2)</f>
        <v>0</v>
      </c>
      <c r="K221" s="133" t="s">
        <v>137</v>
      </c>
      <c r="L221" s="31"/>
      <c r="M221" s="138" t="s">
        <v>1</v>
      </c>
      <c r="N221" s="139" t="s">
        <v>41</v>
      </c>
      <c r="P221" s="140">
        <f>O221*H221</f>
        <v>0</v>
      </c>
      <c r="Q221" s="140">
        <v>4.0000000000000002E-4</v>
      </c>
      <c r="R221" s="140">
        <f>Q221*H221</f>
        <v>1.268E-3</v>
      </c>
      <c r="S221" s="140">
        <v>0</v>
      </c>
      <c r="T221" s="141">
        <f>S221*H221</f>
        <v>0</v>
      </c>
      <c r="AR221" s="142" t="s">
        <v>219</v>
      </c>
      <c r="AT221" s="142" t="s">
        <v>133</v>
      </c>
      <c r="AU221" s="142" t="s">
        <v>86</v>
      </c>
      <c r="AY221" s="16" t="s">
        <v>131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6" t="s">
        <v>84</v>
      </c>
      <c r="BK221" s="143">
        <f>ROUND(I221*H221,2)</f>
        <v>0</v>
      </c>
      <c r="BL221" s="16" t="s">
        <v>219</v>
      </c>
      <c r="BM221" s="142" t="s">
        <v>308</v>
      </c>
    </row>
    <row r="222" spans="2:65" s="12" customFormat="1" ht="11.25">
      <c r="B222" s="144"/>
      <c r="D222" s="145" t="s">
        <v>144</v>
      </c>
      <c r="E222" s="146" t="s">
        <v>1</v>
      </c>
      <c r="F222" s="147" t="s">
        <v>309</v>
      </c>
      <c r="H222" s="148">
        <v>3.17</v>
      </c>
      <c r="I222" s="149"/>
      <c r="L222" s="144"/>
      <c r="M222" s="150"/>
      <c r="T222" s="151"/>
      <c r="AT222" s="146" t="s">
        <v>144</v>
      </c>
      <c r="AU222" s="146" t="s">
        <v>86</v>
      </c>
      <c r="AV222" s="12" t="s">
        <v>86</v>
      </c>
      <c r="AW222" s="12" t="s">
        <v>32</v>
      </c>
      <c r="AX222" s="12" t="s">
        <v>84</v>
      </c>
      <c r="AY222" s="146" t="s">
        <v>131</v>
      </c>
    </row>
    <row r="223" spans="2:65" s="1" customFormat="1" ht="55.5" customHeight="1">
      <c r="B223" s="31"/>
      <c r="C223" s="165" t="s">
        <v>310</v>
      </c>
      <c r="D223" s="165" t="s">
        <v>232</v>
      </c>
      <c r="E223" s="166" t="s">
        <v>302</v>
      </c>
      <c r="F223" s="167" t="s">
        <v>303</v>
      </c>
      <c r="G223" s="168" t="s">
        <v>136</v>
      </c>
      <c r="H223" s="169">
        <v>3.871</v>
      </c>
      <c r="I223" s="170"/>
      <c r="J223" s="171">
        <f>ROUND(I223*H223,2)</f>
        <v>0</v>
      </c>
      <c r="K223" s="167" t="s">
        <v>137</v>
      </c>
      <c r="L223" s="172"/>
      <c r="M223" s="173" t="s">
        <v>1</v>
      </c>
      <c r="N223" s="174" t="s">
        <v>41</v>
      </c>
      <c r="P223" s="140">
        <f>O223*H223</f>
        <v>0</v>
      </c>
      <c r="Q223" s="140">
        <v>4.7000000000000002E-3</v>
      </c>
      <c r="R223" s="140">
        <f>Q223*H223</f>
        <v>1.81937E-2</v>
      </c>
      <c r="S223" s="140">
        <v>0</v>
      </c>
      <c r="T223" s="141">
        <f>S223*H223</f>
        <v>0</v>
      </c>
      <c r="AR223" s="142" t="s">
        <v>283</v>
      </c>
      <c r="AT223" s="142" t="s">
        <v>232</v>
      </c>
      <c r="AU223" s="142" t="s">
        <v>86</v>
      </c>
      <c r="AY223" s="16" t="s">
        <v>131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6" t="s">
        <v>84</v>
      </c>
      <c r="BK223" s="143">
        <f>ROUND(I223*H223,2)</f>
        <v>0</v>
      </c>
      <c r="BL223" s="16" t="s">
        <v>219</v>
      </c>
      <c r="BM223" s="142" t="s">
        <v>311</v>
      </c>
    </row>
    <row r="224" spans="2:65" s="12" customFormat="1" ht="11.25">
      <c r="B224" s="144"/>
      <c r="D224" s="145" t="s">
        <v>144</v>
      </c>
      <c r="F224" s="147" t="s">
        <v>312</v>
      </c>
      <c r="H224" s="148">
        <v>3.871</v>
      </c>
      <c r="I224" s="149"/>
      <c r="L224" s="144"/>
      <c r="M224" s="150"/>
      <c r="T224" s="151"/>
      <c r="AT224" s="146" t="s">
        <v>144</v>
      </c>
      <c r="AU224" s="146" t="s">
        <v>86</v>
      </c>
      <c r="AV224" s="12" t="s">
        <v>86</v>
      </c>
      <c r="AW224" s="12" t="s">
        <v>4</v>
      </c>
      <c r="AX224" s="12" t="s">
        <v>84</v>
      </c>
      <c r="AY224" s="146" t="s">
        <v>131</v>
      </c>
    </row>
    <row r="225" spans="2:65" s="1" customFormat="1" ht="24.2" customHeight="1">
      <c r="B225" s="31"/>
      <c r="C225" s="131" t="s">
        <v>313</v>
      </c>
      <c r="D225" s="131" t="s">
        <v>133</v>
      </c>
      <c r="E225" s="132" t="s">
        <v>314</v>
      </c>
      <c r="F225" s="133" t="s">
        <v>315</v>
      </c>
      <c r="G225" s="134" t="s">
        <v>269</v>
      </c>
      <c r="H225" s="135">
        <v>6.0999999999999999E-2</v>
      </c>
      <c r="I225" s="136"/>
      <c r="J225" s="137">
        <f>ROUND(I225*H225,2)</f>
        <v>0</v>
      </c>
      <c r="K225" s="133" t="s">
        <v>137</v>
      </c>
      <c r="L225" s="31"/>
      <c r="M225" s="138" t="s">
        <v>1</v>
      </c>
      <c r="N225" s="139" t="s">
        <v>41</v>
      </c>
      <c r="P225" s="140">
        <f>O225*H225</f>
        <v>0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AR225" s="142" t="s">
        <v>219</v>
      </c>
      <c r="AT225" s="142" t="s">
        <v>133</v>
      </c>
      <c r="AU225" s="142" t="s">
        <v>86</v>
      </c>
      <c r="AY225" s="16" t="s">
        <v>131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6" t="s">
        <v>84</v>
      </c>
      <c r="BK225" s="143">
        <f>ROUND(I225*H225,2)</f>
        <v>0</v>
      </c>
      <c r="BL225" s="16" t="s">
        <v>219</v>
      </c>
      <c r="BM225" s="142" t="s">
        <v>316</v>
      </c>
    </row>
    <row r="226" spans="2:65" s="11" customFormat="1" ht="22.9" customHeight="1">
      <c r="B226" s="119"/>
      <c r="D226" s="120" t="s">
        <v>75</v>
      </c>
      <c r="E226" s="129" t="s">
        <v>317</v>
      </c>
      <c r="F226" s="129" t="s">
        <v>318</v>
      </c>
      <c r="I226" s="122"/>
      <c r="J226" s="130">
        <f>BK226</f>
        <v>0</v>
      </c>
      <c r="L226" s="119"/>
      <c r="M226" s="124"/>
      <c r="P226" s="125">
        <f>SUM(P227:P371)</f>
        <v>0</v>
      </c>
      <c r="R226" s="125">
        <f>SUM(R227:R371)</f>
        <v>4.5267946400000012</v>
      </c>
      <c r="T226" s="126">
        <f>SUM(T227:T371)</f>
        <v>0</v>
      </c>
      <c r="AR226" s="120" t="s">
        <v>86</v>
      </c>
      <c r="AT226" s="127" t="s">
        <v>75</v>
      </c>
      <c r="AU226" s="127" t="s">
        <v>84</v>
      </c>
      <c r="AY226" s="120" t="s">
        <v>131</v>
      </c>
      <c r="BK226" s="128">
        <f>SUM(BK227:BK371)</f>
        <v>0</v>
      </c>
    </row>
    <row r="227" spans="2:65" s="1" customFormat="1" ht="33" customHeight="1">
      <c r="B227" s="31"/>
      <c r="C227" s="131" t="s">
        <v>319</v>
      </c>
      <c r="D227" s="131" t="s">
        <v>133</v>
      </c>
      <c r="E227" s="132" t="s">
        <v>320</v>
      </c>
      <c r="F227" s="133" t="s">
        <v>321</v>
      </c>
      <c r="G227" s="134" t="s">
        <v>142</v>
      </c>
      <c r="H227" s="135">
        <v>7.548</v>
      </c>
      <c r="I227" s="136"/>
      <c r="J227" s="137">
        <f>ROUND(I227*H227,2)</f>
        <v>0</v>
      </c>
      <c r="K227" s="133" t="s">
        <v>137</v>
      </c>
      <c r="L227" s="31"/>
      <c r="M227" s="138" t="s">
        <v>1</v>
      </c>
      <c r="N227" s="139" t="s">
        <v>41</v>
      </c>
      <c r="P227" s="140">
        <f>O227*H227</f>
        <v>0</v>
      </c>
      <c r="Q227" s="140">
        <v>1.89E-3</v>
      </c>
      <c r="R227" s="140">
        <f>Q227*H227</f>
        <v>1.4265719999999999E-2</v>
      </c>
      <c r="S227" s="140">
        <v>0</v>
      </c>
      <c r="T227" s="141">
        <f>S227*H227</f>
        <v>0</v>
      </c>
      <c r="AR227" s="142" t="s">
        <v>219</v>
      </c>
      <c r="AT227" s="142" t="s">
        <v>133</v>
      </c>
      <c r="AU227" s="142" t="s">
        <v>86</v>
      </c>
      <c r="AY227" s="16" t="s">
        <v>131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6" t="s">
        <v>84</v>
      </c>
      <c r="BK227" s="143">
        <f>ROUND(I227*H227,2)</f>
        <v>0</v>
      </c>
      <c r="BL227" s="16" t="s">
        <v>219</v>
      </c>
      <c r="BM227" s="142" t="s">
        <v>322</v>
      </c>
    </row>
    <row r="228" spans="2:65" s="12" customFormat="1" ht="11.25">
      <c r="B228" s="144"/>
      <c r="D228" s="145" t="s">
        <v>144</v>
      </c>
      <c r="E228" s="146" t="s">
        <v>1</v>
      </c>
      <c r="F228" s="147" t="s">
        <v>323</v>
      </c>
      <c r="H228" s="148">
        <v>1.5229999999999999</v>
      </c>
      <c r="I228" s="149"/>
      <c r="L228" s="144"/>
      <c r="M228" s="150"/>
      <c r="T228" s="151"/>
      <c r="AT228" s="146" t="s">
        <v>144</v>
      </c>
      <c r="AU228" s="146" t="s">
        <v>86</v>
      </c>
      <c r="AV228" s="12" t="s">
        <v>86</v>
      </c>
      <c r="AW228" s="12" t="s">
        <v>32</v>
      </c>
      <c r="AX228" s="12" t="s">
        <v>76</v>
      </c>
      <c r="AY228" s="146" t="s">
        <v>131</v>
      </c>
    </row>
    <row r="229" spans="2:65" s="12" customFormat="1" ht="11.25">
      <c r="B229" s="144"/>
      <c r="D229" s="145" t="s">
        <v>144</v>
      </c>
      <c r="E229" s="146" t="s">
        <v>1</v>
      </c>
      <c r="F229" s="147" t="s">
        <v>324</v>
      </c>
      <c r="H229" s="148">
        <v>5.2450000000000001</v>
      </c>
      <c r="I229" s="149"/>
      <c r="L229" s="144"/>
      <c r="M229" s="150"/>
      <c r="T229" s="151"/>
      <c r="AT229" s="146" t="s">
        <v>144</v>
      </c>
      <c r="AU229" s="146" t="s">
        <v>86</v>
      </c>
      <c r="AV229" s="12" t="s">
        <v>86</v>
      </c>
      <c r="AW229" s="12" t="s">
        <v>32</v>
      </c>
      <c r="AX229" s="12" t="s">
        <v>76</v>
      </c>
      <c r="AY229" s="146" t="s">
        <v>131</v>
      </c>
    </row>
    <row r="230" spans="2:65" s="12" customFormat="1" ht="11.25">
      <c r="B230" s="144"/>
      <c r="D230" s="145" t="s">
        <v>144</v>
      </c>
      <c r="E230" s="146" t="s">
        <v>1</v>
      </c>
      <c r="F230" s="147" t="s">
        <v>325</v>
      </c>
      <c r="H230" s="148">
        <v>0.78</v>
      </c>
      <c r="I230" s="149"/>
      <c r="L230" s="144"/>
      <c r="M230" s="150"/>
      <c r="T230" s="151"/>
      <c r="AT230" s="146" t="s">
        <v>144</v>
      </c>
      <c r="AU230" s="146" t="s">
        <v>86</v>
      </c>
      <c r="AV230" s="12" t="s">
        <v>86</v>
      </c>
      <c r="AW230" s="12" t="s">
        <v>32</v>
      </c>
      <c r="AX230" s="12" t="s">
        <v>76</v>
      </c>
      <c r="AY230" s="146" t="s">
        <v>131</v>
      </c>
    </row>
    <row r="231" spans="2:65" s="13" customFormat="1" ht="11.25">
      <c r="B231" s="152"/>
      <c r="D231" s="145" t="s">
        <v>144</v>
      </c>
      <c r="E231" s="153" t="s">
        <v>1</v>
      </c>
      <c r="F231" s="154" t="s">
        <v>148</v>
      </c>
      <c r="H231" s="155">
        <v>7.548</v>
      </c>
      <c r="I231" s="156"/>
      <c r="L231" s="152"/>
      <c r="M231" s="157"/>
      <c r="T231" s="158"/>
      <c r="AT231" s="153" t="s">
        <v>144</v>
      </c>
      <c r="AU231" s="153" t="s">
        <v>86</v>
      </c>
      <c r="AV231" s="13" t="s">
        <v>138</v>
      </c>
      <c r="AW231" s="13" t="s">
        <v>32</v>
      </c>
      <c r="AX231" s="13" t="s">
        <v>84</v>
      </c>
      <c r="AY231" s="153" t="s">
        <v>131</v>
      </c>
    </row>
    <row r="232" spans="2:65" s="1" customFormat="1" ht="21.75" customHeight="1">
      <c r="B232" s="31"/>
      <c r="C232" s="131" t="s">
        <v>326</v>
      </c>
      <c r="D232" s="131" t="s">
        <v>133</v>
      </c>
      <c r="E232" s="132" t="s">
        <v>327</v>
      </c>
      <c r="F232" s="133" t="s">
        <v>328</v>
      </c>
      <c r="G232" s="134" t="s">
        <v>229</v>
      </c>
      <c r="H232" s="135">
        <v>79</v>
      </c>
      <c r="I232" s="136"/>
      <c r="J232" s="137">
        <f>ROUND(I232*H232,2)</f>
        <v>0</v>
      </c>
      <c r="K232" s="133" t="s">
        <v>137</v>
      </c>
      <c r="L232" s="31"/>
      <c r="M232" s="138" t="s">
        <v>1</v>
      </c>
      <c r="N232" s="139" t="s">
        <v>41</v>
      </c>
      <c r="P232" s="140">
        <f>O232*H232</f>
        <v>0</v>
      </c>
      <c r="Q232" s="140">
        <v>2.6700000000000001E-3</v>
      </c>
      <c r="R232" s="140">
        <f>Q232*H232</f>
        <v>0.21093000000000001</v>
      </c>
      <c r="S232" s="140">
        <v>0</v>
      </c>
      <c r="T232" s="141">
        <f>S232*H232</f>
        <v>0</v>
      </c>
      <c r="AR232" s="142" t="s">
        <v>219</v>
      </c>
      <c r="AT232" s="142" t="s">
        <v>133</v>
      </c>
      <c r="AU232" s="142" t="s">
        <v>86</v>
      </c>
      <c r="AY232" s="16" t="s">
        <v>131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6" t="s">
        <v>84</v>
      </c>
      <c r="BK232" s="143">
        <f>ROUND(I232*H232,2)</f>
        <v>0</v>
      </c>
      <c r="BL232" s="16" t="s">
        <v>219</v>
      </c>
      <c r="BM232" s="142" t="s">
        <v>329</v>
      </c>
    </row>
    <row r="233" spans="2:65" s="12" customFormat="1" ht="11.25">
      <c r="B233" s="144"/>
      <c r="D233" s="145" t="s">
        <v>144</v>
      </c>
      <c r="E233" s="146" t="s">
        <v>1</v>
      </c>
      <c r="F233" s="147" t="s">
        <v>330</v>
      </c>
      <c r="H233" s="148">
        <v>79</v>
      </c>
      <c r="I233" s="149"/>
      <c r="L233" s="144"/>
      <c r="M233" s="150"/>
      <c r="T233" s="151"/>
      <c r="AT233" s="146" t="s">
        <v>144</v>
      </c>
      <c r="AU233" s="146" t="s">
        <v>86</v>
      </c>
      <c r="AV233" s="12" t="s">
        <v>86</v>
      </c>
      <c r="AW233" s="12" t="s">
        <v>32</v>
      </c>
      <c r="AX233" s="12" t="s">
        <v>84</v>
      </c>
      <c r="AY233" s="146" t="s">
        <v>131</v>
      </c>
    </row>
    <row r="234" spans="2:65" s="1" customFormat="1" ht="16.5" customHeight="1">
      <c r="B234" s="31"/>
      <c r="C234" s="165" t="s">
        <v>331</v>
      </c>
      <c r="D234" s="165" t="s">
        <v>232</v>
      </c>
      <c r="E234" s="166" t="s">
        <v>332</v>
      </c>
      <c r="F234" s="167" t="s">
        <v>333</v>
      </c>
      <c r="G234" s="168" t="s">
        <v>229</v>
      </c>
      <c r="H234" s="169">
        <v>15</v>
      </c>
      <c r="I234" s="170"/>
      <c r="J234" s="171">
        <f>ROUND(I234*H234,2)</f>
        <v>0</v>
      </c>
      <c r="K234" s="167" t="s">
        <v>1</v>
      </c>
      <c r="L234" s="172"/>
      <c r="M234" s="173" t="s">
        <v>1</v>
      </c>
      <c r="N234" s="174" t="s">
        <v>41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283</v>
      </c>
      <c r="AT234" s="142" t="s">
        <v>232</v>
      </c>
      <c r="AU234" s="142" t="s">
        <v>86</v>
      </c>
      <c r="AY234" s="16" t="s">
        <v>131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6" t="s">
        <v>84</v>
      </c>
      <c r="BK234" s="143">
        <f>ROUND(I234*H234,2)</f>
        <v>0</v>
      </c>
      <c r="BL234" s="16" t="s">
        <v>219</v>
      </c>
      <c r="BM234" s="142" t="s">
        <v>334</v>
      </c>
    </row>
    <row r="235" spans="2:65" s="1" customFormat="1" ht="16.5" customHeight="1">
      <c r="B235" s="31"/>
      <c r="C235" s="165" t="s">
        <v>335</v>
      </c>
      <c r="D235" s="165" t="s">
        <v>232</v>
      </c>
      <c r="E235" s="166" t="s">
        <v>336</v>
      </c>
      <c r="F235" s="167" t="s">
        <v>337</v>
      </c>
      <c r="G235" s="168" t="s">
        <v>229</v>
      </c>
      <c r="H235" s="169">
        <v>42</v>
      </c>
      <c r="I235" s="170"/>
      <c r="J235" s="171">
        <f>ROUND(I235*H235,2)</f>
        <v>0</v>
      </c>
      <c r="K235" s="167" t="s">
        <v>1</v>
      </c>
      <c r="L235" s="172"/>
      <c r="M235" s="173" t="s">
        <v>1</v>
      </c>
      <c r="N235" s="174" t="s">
        <v>41</v>
      </c>
      <c r="P235" s="140">
        <f>O235*H235</f>
        <v>0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AR235" s="142" t="s">
        <v>283</v>
      </c>
      <c r="AT235" s="142" t="s">
        <v>232</v>
      </c>
      <c r="AU235" s="142" t="s">
        <v>86</v>
      </c>
      <c r="AY235" s="16" t="s">
        <v>131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6" t="s">
        <v>84</v>
      </c>
      <c r="BK235" s="143">
        <f>ROUND(I235*H235,2)</f>
        <v>0</v>
      </c>
      <c r="BL235" s="16" t="s">
        <v>219</v>
      </c>
      <c r="BM235" s="142" t="s">
        <v>338</v>
      </c>
    </row>
    <row r="236" spans="2:65" s="12" customFormat="1" ht="11.25">
      <c r="B236" s="144"/>
      <c r="D236" s="145" t="s">
        <v>144</v>
      </c>
      <c r="E236" s="146" t="s">
        <v>1</v>
      </c>
      <c r="F236" s="147" t="s">
        <v>339</v>
      </c>
      <c r="H236" s="148">
        <v>42</v>
      </c>
      <c r="I236" s="149"/>
      <c r="L236" s="144"/>
      <c r="M236" s="150"/>
      <c r="T236" s="151"/>
      <c r="AT236" s="146" t="s">
        <v>144</v>
      </c>
      <c r="AU236" s="146" t="s">
        <v>86</v>
      </c>
      <c r="AV236" s="12" t="s">
        <v>86</v>
      </c>
      <c r="AW236" s="12" t="s">
        <v>32</v>
      </c>
      <c r="AX236" s="12" t="s">
        <v>84</v>
      </c>
      <c r="AY236" s="146" t="s">
        <v>131</v>
      </c>
    </row>
    <row r="237" spans="2:65" s="1" customFormat="1" ht="16.5" customHeight="1">
      <c r="B237" s="31"/>
      <c r="C237" s="165" t="s">
        <v>340</v>
      </c>
      <c r="D237" s="165" t="s">
        <v>232</v>
      </c>
      <c r="E237" s="166" t="s">
        <v>341</v>
      </c>
      <c r="F237" s="167" t="s">
        <v>342</v>
      </c>
      <c r="G237" s="168" t="s">
        <v>229</v>
      </c>
      <c r="H237" s="169">
        <v>22</v>
      </c>
      <c r="I237" s="170"/>
      <c r="J237" s="171">
        <f>ROUND(I237*H237,2)</f>
        <v>0</v>
      </c>
      <c r="K237" s="167" t="s">
        <v>1</v>
      </c>
      <c r="L237" s="172"/>
      <c r="M237" s="173" t="s">
        <v>1</v>
      </c>
      <c r="N237" s="174" t="s">
        <v>41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283</v>
      </c>
      <c r="AT237" s="142" t="s">
        <v>232</v>
      </c>
      <c r="AU237" s="142" t="s">
        <v>86</v>
      </c>
      <c r="AY237" s="16" t="s">
        <v>131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6" t="s">
        <v>84</v>
      </c>
      <c r="BK237" s="143">
        <f>ROUND(I237*H237,2)</f>
        <v>0</v>
      </c>
      <c r="BL237" s="16" t="s">
        <v>219</v>
      </c>
      <c r="BM237" s="142" t="s">
        <v>343</v>
      </c>
    </row>
    <row r="238" spans="2:65" s="1" customFormat="1" ht="16.5" customHeight="1">
      <c r="B238" s="31"/>
      <c r="C238" s="131" t="s">
        <v>344</v>
      </c>
      <c r="D238" s="131" t="s">
        <v>133</v>
      </c>
      <c r="E238" s="132" t="s">
        <v>345</v>
      </c>
      <c r="F238" s="133" t="s">
        <v>346</v>
      </c>
      <c r="G238" s="134" t="s">
        <v>229</v>
      </c>
      <c r="H238" s="135">
        <v>44</v>
      </c>
      <c r="I238" s="136"/>
      <c r="J238" s="137">
        <f>ROUND(I238*H238,2)</f>
        <v>0</v>
      </c>
      <c r="K238" s="133" t="s">
        <v>137</v>
      </c>
      <c r="L238" s="31"/>
      <c r="M238" s="138" t="s">
        <v>1</v>
      </c>
      <c r="N238" s="139" t="s">
        <v>41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219</v>
      </c>
      <c r="AT238" s="142" t="s">
        <v>133</v>
      </c>
      <c r="AU238" s="142" t="s">
        <v>86</v>
      </c>
      <c r="AY238" s="16" t="s">
        <v>131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6" t="s">
        <v>84</v>
      </c>
      <c r="BK238" s="143">
        <f>ROUND(I238*H238,2)</f>
        <v>0</v>
      </c>
      <c r="BL238" s="16" t="s">
        <v>219</v>
      </c>
      <c r="BM238" s="142" t="s">
        <v>347</v>
      </c>
    </row>
    <row r="239" spans="2:65" s="12" customFormat="1" ht="11.25">
      <c r="B239" s="144"/>
      <c r="D239" s="145" t="s">
        <v>144</v>
      </c>
      <c r="E239" s="146" t="s">
        <v>1</v>
      </c>
      <c r="F239" s="147" t="s">
        <v>348</v>
      </c>
      <c r="H239" s="148">
        <v>44</v>
      </c>
      <c r="I239" s="149"/>
      <c r="L239" s="144"/>
      <c r="M239" s="150"/>
      <c r="T239" s="151"/>
      <c r="AT239" s="146" t="s">
        <v>144</v>
      </c>
      <c r="AU239" s="146" t="s">
        <v>86</v>
      </c>
      <c r="AV239" s="12" t="s">
        <v>86</v>
      </c>
      <c r="AW239" s="12" t="s">
        <v>32</v>
      </c>
      <c r="AX239" s="12" t="s">
        <v>84</v>
      </c>
      <c r="AY239" s="146" t="s">
        <v>131</v>
      </c>
    </row>
    <row r="240" spans="2:65" s="1" customFormat="1" ht="16.5" customHeight="1">
      <c r="B240" s="31"/>
      <c r="C240" s="165" t="s">
        <v>349</v>
      </c>
      <c r="D240" s="165" t="s">
        <v>232</v>
      </c>
      <c r="E240" s="166" t="s">
        <v>350</v>
      </c>
      <c r="F240" s="167" t="s">
        <v>351</v>
      </c>
      <c r="G240" s="168" t="s">
        <v>240</v>
      </c>
      <c r="H240" s="169">
        <v>35.200000000000003</v>
      </c>
      <c r="I240" s="170"/>
      <c r="J240" s="171">
        <f>ROUND(I240*H240,2)</f>
        <v>0</v>
      </c>
      <c r="K240" s="167" t="s">
        <v>137</v>
      </c>
      <c r="L240" s="172"/>
      <c r="M240" s="173" t="s">
        <v>1</v>
      </c>
      <c r="N240" s="174" t="s">
        <v>41</v>
      </c>
      <c r="P240" s="140">
        <f>O240*H240</f>
        <v>0</v>
      </c>
      <c r="Q240" s="140">
        <v>4.6000000000000001E-4</v>
      </c>
      <c r="R240" s="140">
        <f>Q240*H240</f>
        <v>1.6192000000000002E-2</v>
      </c>
      <c r="S240" s="140">
        <v>0</v>
      </c>
      <c r="T240" s="141">
        <f>S240*H240</f>
        <v>0</v>
      </c>
      <c r="AR240" s="142" t="s">
        <v>283</v>
      </c>
      <c r="AT240" s="142" t="s">
        <v>232</v>
      </c>
      <c r="AU240" s="142" t="s">
        <v>86</v>
      </c>
      <c r="AY240" s="16" t="s">
        <v>131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6" t="s">
        <v>84</v>
      </c>
      <c r="BK240" s="143">
        <f>ROUND(I240*H240,2)</f>
        <v>0</v>
      </c>
      <c r="BL240" s="16" t="s">
        <v>219</v>
      </c>
      <c r="BM240" s="142" t="s">
        <v>352</v>
      </c>
    </row>
    <row r="241" spans="2:65" s="12" customFormat="1" ht="11.25">
      <c r="B241" s="144"/>
      <c r="D241" s="145" t="s">
        <v>144</v>
      </c>
      <c r="E241" s="146" t="s">
        <v>1</v>
      </c>
      <c r="F241" s="147" t="s">
        <v>353</v>
      </c>
      <c r="H241" s="148">
        <v>35.200000000000003</v>
      </c>
      <c r="I241" s="149"/>
      <c r="L241" s="144"/>
      <c r="M241" s="150"/>
      <c r="T241" s="151"/>
      <c r="AT241" s="146" t="s">
        <v>144</v>
      </c>
      <c r="AU241" s="146" t="s">
        <v>86</v>
      </c>
      <c r="AV241" s="12" t="s">
        <v>86</v>
      </c>
      <c r="AW241" s="12" t="s">
        <v>32</v>
      </c>
      <c r="AX241" s="12" t="s">
        <v>84</v>
      </c>
      <c r="AY241" s="146" t="s">
        <v>131</v>
      </c>
    </row>
    <row r="242" spans="2:65" s="1" customFormat="1" ht="24.2" customHeight="1">
      <c r="B242" s="31"/>
      <c r="C242" s="165" t="s">
        <v>354</v>
      </c>
      <c r="D242" s="165" t="s">
        <v>232</v>
      </c>
      <c r="E242" s="166" t="s">
        <v>355</v>
      </c>
      <c r="F242" s="167" t="s">
        <v>356</v>
      </c>
      <c r="G242" s="168" t="s">
        <v>357</v>
      </c>
      <c r="H242" s="169">
        <v>0.88</v>
      </c>
      <c r="I242" s="170"/>
      <c r="J242" s="171">
        <f>ROUND(I242*H242,2)</f>
        <v>0</v>
      </c>
      <c r="K242" s="167" t="s">
        <v>137</v>
      </c>
      <c r="L242" s="172"/>
      <c r="M242" s="173" t="s">
        <v>1</v>
      </c>
      <c r="N242" s="174" t="s">
        <v>41</v>
      </c>
      <c r="P242" s="140">
        <f>O242*H242</f>
        <v>0</v>
      </c>
      <c r="Q242" s="140">
        <v>9.8999999999999999E-4</v>
      </c>
      <c r="R242" s="140">
        <f>Q242*H242</f>
        <v>8.7120000000000003E-4</v>
      </c>
      <c r="S242" s="140">
        <v>0</v>
      </c>
      <c r="T242" s="141">
        <f>S242*H242</f>
        <v>0</v>
      </c>
      <c r="AR242" s="142" t="s">
        <v>283</v>
      </c>
      <c r="AT242" s="142" t="s">
        <v>232</v>
      </c>
      <c r="AU242" s="142" t="s">
        <v>86</v>
      </c>
      <c r="AY242" s="16" t="s">
        <v>131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6" t="s">
        <v>84</v>
      </c>
      <c r="BK242" s="143">
        <f>ROUND(I242*H242,2)</f>
        <v>0</v>
      </c>
      <c r="BL242" s="16" t="s">
        <v>219</v>
      </c>
      <c r="BM242" s="142" t="s">
        <v>358</v>
      </c>
    </row>
    <row r="243" spans="2:65" s="12" customFormat="1" ht="11.25">
      <c r="B243" s="144"/>
      <c r="D243" s="145" t="s">
        <v>144</v>
      </c>
      <c r="E243" s="146" t="s">
        <v>1</v>
      </c>
      <c r="F243" s="147" t="s">
        <v>359</v>
      </c>
      <c r="H243" s="148">
        <v>0.88</v>
      </c>
      <c r="I243" s="149"/>
      <c r="L243" s="144"/>
      <c r="M243" s="150"/>
      <c r="T243" s="151"/>
      <c r="AT243" s="146" t="s">
        <v>144</v>
      </c>
      <c r="AU243" s="146" t="s">
        <v>86</v>
      </c>
      <c r="AV243" s="12" t="s">
        <v>86</v>
      </c>
      <c r="AW243" s="12" t="s">
        <v>32</v>
      </c>
      <c r="AX243" s="12" t="s">
        <v>84</v>
      </c>
      <c r="AY243" s="146" t="s">
        <v>131</v>
      </c>
    </row>
    <row r="244" spans="2:65" s="1" customFormat="1" ht="24">
      <c r="B244" s="31"/>
      <c r="C244" s="165" t="s">
        <v>360</v>
      </c>
      <c r="D244" s="165" t="s">
        <v>232</v>
      </c>
      <c r="E244" s="166" t="s">
        <v>361</v>
      </c>
      <c r="F244" s="167" t="s">
        <v>362</v>
      </c>
      <c r="G244" s="168" t="s">
        <v>357</v>
      </c>
      <c r="H244" s="169">
        <v>0.88</v>
      </c>
      <c r="I244" s="170"/>
      <c r="J244" s="171">
        <f>ROUND(I244*H244,2)</f>
        <v>0</v>
      </c>
      <c r="K244" s="167" t="s">
        <v>137</v>
      </c>
      <c r="L244" s="172"/>
      <c r="M244" s="173" t="s">
        <v>1</v>
      </c>
      <c r="N244" s="174" t="s">
        <v>41</v>
      </c>
      <c r="P244" s="140">
        <f>O244*H244</f>
        <v>0</v>
      </c>
      <c r="Q244" s="140">
        <v>1.91E-3</v>
      </c>
      <c r="R244" s="140">
        <f>Q244*H244</f>
        <v>1.6808000000000001E-3</v>
      </c>
      <c r="S244" s="140">
        <v>0</v>
      </c>
      <c r="T244" s="141">
        <f>S244*H244</f>
        <v>0</v>
      </c>
      <c r="AR244" s="142" t="s">
        <v>283</v>
      </c>
      <c r="AT244" s="142" t="s">
        <v>232</v>
      </c>
      <c r="AU244" s="142" t="s">
        <v>86</v>
      </c>
      <c r="AY244" s="16" t="s">
        <v>131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6" t="s">
        <v>84</v>
      </c>
      <c r="BK244" s="143">
        <f>ROUND(I244*H244,2)</f>
        <v>0</v>
      </c>
      <c r="BL244" s="16" t="s">
        <v>219</v>
      </c>
      <c r="BM244" s="142" t="s">
        <v>363</v>
      </c>
    </row>
    <row r="245" spans="2:65" s="12" customFormat="1" ht="11.25">
      <c r="B245" s="144"/>
      <c r="D245" s="145" t="s">
        <v>144</v>
      </c>
      <c r="E245" s="146" t="s">
        <v>1</v>
      </c>
      <c r="F245" s="147" t="s">
        <v>359</v>
      </c>
      <c r="H245" s="148">
        <v>0.88</v>
      </c>
      <c r="I245" s="149"/>
      <c r="L245" s="144"/>
      <c r="M245" s="150"/>
      <c r="T245" s="151"/>
      <c r="AT245" s="146" t="s">
        <v>144</v>
      </c>
      <c r="AU245" s="146" t="s">
        <v>86</v>
      </c>
      <c r="AV245" s="12" t="s">
        <v>86</v>
      </c>
      <c r="AW245" s="12" t="s">
        <v>32</v>
      </c>
      <c r="AX245" s="12" t="s">
        <v>84</v>
      </c>
      <c r="AY245" s="146" t="s">
        <v>131</v>
      </c>
    </row>
    <row r="246" spans="2:65" s="1" customFormat="1" ht="21.75" customHeight="1">
      <c r="B246" s="31"/>
      <c r="C246" s="131" t="s">
        <v>364</v>
      </c>
      <c r="D246" s="131" t="s">
        <v>133</v>
      </c>
      <c r="E246" s="132" t="s">
        <v>365</v>
      </c>
      <c r="F246" s="133" t="s">
        <v>366</v>
      </c>
      <c r="G246" s="134" t="s">
        <v>229</v>
      </c>
      <c r="H246" s="135">
        <v>60</v>
      </c>
      <c r="I246" s="136"/>
      <c r="J246" s="137">
        <f>ROUND(I246*H246,2)</f>
        <v>0</v>
      </c>
      <c r="K246" s="133" t="s">
        <v>137</v>
      </c>
      <c r="L246" s="31"/>
      <c r="M246" s="138" t="s">
        <v>1</v>
      </c>
      <c r="N246" s="139" t="s">
        <v>41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219</v>
      </c>
      <c r="AT246" s="142" t="s">
        <v>133</v>
      </c>
      <c r="AU246" s="142" t="s">
        <v>86</v>
      </c>
      <c r="AY246" s="16" t="s">
        <v>131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6" t="s">
        <v>84</v>
      </c>
      <c r="BK246" s="143">
        <f>ROUND(I246*H246,2)</f>
        <v>0</v>
      </c>
      <c r="BL246" s="16" t="s">
        <v>219</v>
      </c>
      <c r="BM246" s="142" t="s">
        <v>367</v>
      </c>
    </row>
    <row r="247" spans="2:65" s="12" customFormat="1" ht="11.25">
      <c r="B247" s="144"/>
      <c r="D247" s="145" t="s">
        <v>144</v>
      </c>
      <c r="E247" s="146" t="s">
        <v>1</v>
      </c>
      <c r="F247" s="147" t="s">
        <v>368</v>
      </c>
      <c r="H247" s="148">
        <v>60</v>
      </c>
      <c r="I247" s="149"/>
      <c r="L247" s="144"/>
      <c r="M247" s="150"/>
      <c r="T247" s="151"/>
      <c r="AT247" s="146" t="s">
        <v>144</v>
      </c>
      <c r="AU247" s="146" t="s">
        <v>86</v>
      </c>
      <c r="AV247" s="12" t="s">
        <v>86</v>
      </c>
      <c r="AW247" s="12" t="s">
        <v>32</v>
      </c>
      <c r="AX247" s="12" t="s">
        <v>84</v>
      </c>
      <c r="AY247" s="146" t="s">
        <v>131</v>
      </c>
    </row>
    <row r="248" spans="2:65" s="1" customFormat="1" ht="16.5" customHeight="1">
      <c r="B248" s="31"/>
      <c r="C248" s="165" t="s">
        <v>369</v>
      </c>
      <c r="D248" s="165" t="s">
        <v>232</v>
      </c>
      <c r="E248" s="166" t="s">
        <v>370</v>
      </c>
      <c r="F248" s="167" t="s">
        <v>371</v>
      </c>
      <c r="G248" s="168" t="s">
        <v>229</v>
      </c>
      <c r="H248" s="169">
        <v>15</v>
      </c>
      <c r="I248" s="170"/>
      <c r="J248" s="171">
        <f>ROUND(I248*H248,2)</f>
        <v>0</v>
      </c>
      <c r="K248" s="167" t="s">
        <v>1</v>
      </c>
      <c r="L248" s="172"/>
      <c r="M248" s="173" t="s">
        <v>1</v>
      </c>
      <c r="N248" s="174" t="s">
        <v>41</v>
      </c>
      <c r="P248" s="140">
        <f>O248*H248</f>
        <v>0</v>
      </c>
      <c r="Q248" s="140">
        <v>5.6999999999999998E-4</v>
      </c>
      <c r="R248" s="140">
        <f>Q248*H248</f>
        <v>8.5500000000000003E-3</v>
      </c>
      <c r="S248" s="140">
        <v>0</v>
      </c>
      <c r="T248" s="141">
        <f>S248*H248</f>
        <v>0</v>
      </c>
      <c r="AR248" s="142" t="s">
        <v>283</v>
      </c>
      <c r="AT248" s="142" t="s">
        <v>232</v>
      </c>
      <c r="AU248" s="142" t="s">
        <v>86</v>
      </c>
      <c r="AY248" s="16" t="s">
        <v>131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6" t="s">
        <v>84</v>
      </c>
      <c r="BK248" s="143">
        <f>ROUND(I248*H248,2)</f>
        <v>0</v>
      </c>
      <c r="BL248" s="16" t="s">
        <v>219</v>
      </c>
      <c r="BM248" s="142" t="s">
        <v>372</v>
      </c>
    </row>
    <row r="249" spans="2:65" s="1" customFormat="1" ht="16.5" customHeight="1">
      <c r="B249" s="31"/>
      <c r="C249" s="165" t="s">
        <v>373</v>
      </c>
      <c r="D249" s="165" t="s">
        <v>232</v>
      </c>
      <c r="E249" s="166" t="s">
        <v>374</v>
      </c>
      <c r="F249" s="167" t="s">
        <v>375</v>
      </c>
      <c r="G249" s="168" t="s">
        <v>240</v>
      </c>
      <c r="H249" s="169">
        <v>12</v>
      </c>
      <c r="I249" s="170"/>
      <c r="J249" s="171">
        <f>ROUND(I249*H249,2)</f>
        <v>0</v>
      </c>
      <c r="K249" s="167" t="s">
        <v>137</v>
      </c>
      <c r="L249" s="172"/>
      <c r="M249" s="173" t="s">
        <v>1</v>
      </c>
      <c r="N249" s="174" t="s">
        <v>41</v>
      </c>
      <c r="P249" s="140">
        <f>O249*H249</f>
        <v>0</v>
      </c>
      <c r="Q249" s="140">
        <v>7.7999999999999999E-4</v>
      </c>
      <c r="R249" s="140">
        <f>Q249*H249</f>
        <v>9.3600000000000003E-3</v>
      </c>
      <c r="S249" s="140">
        <v>0</v>
      </c>
      <c r="T249" s="141">
        <f>S249*H249</f>
        <v>0</v>
      </c>
      <c r="AR249" s="142" t="s">
        <v>283</v>
      </c>
      <c r="AT249" s="142" t="s">
        <v>232</v>
      </c>
      <c r="AU249" s="142" t="s">
        <v>86</v>
      </c>
      <c r="AY249" s="16" t="s">
        <v>131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6" t="s">
        <v>84</v>
      </c>
      <c r="BK249" s="143">
        <f>ROUND(I249*H249,2)</f>
        <v>0</v>
      </c>
      <c r="BL249" s="16" t="s">
        <v>219</v>
      </c>
      <c r="BM249" s="142" t="s">
        <v>376</v>
      </c>
    </row>
    <row r="250" spans="2:65" s="12" customFormat="1" ht="11.25">
      <c r="B250" s="144"/>
      <c r="D250" s="145" t="s">
        <v>144</v>
      </c>
      <c r="E250" s="146" t="s">
        <v>1</v>
      </c>
      <c r="F250" s="147" t="s">
        <v>377</v>
      </c>
      <c r="H250" s="148">
        <v>12</v>
      </c>
      <c r="I250" s="149"/>
      <c r="L250" s="144"/>
      <c r="M250" s="150"/>
      <c r="T250" s="151"/>
      <c r="AT250" s="146" t="s">
        <v>144</v>
      </c>
      <c r="AU250" s="146" t="s">
        <v>86</v>
      </c>
      <c r="AV250" s="12" t="s">
        <v>86</v>
      </c>
      <c r="AW250" s="12" t="s">
        <v>32</v>
      </c>
      <c r="AX250" s="12" t="s">
        <v>84</v>
      </c>
      <c r="AY250" s="146" t="s">
        <v>131</v>
      </c>
    </row>
    <row r="251" spans="2:65" s="1" customFormat="1" ht="24.2" customHeight="1">
      <c r="B251" s="31"/>
      <c r="C251" s="165" t="s">
        <v>378</v>
      </c>
      <c r="D251" s="165" t="s">
        <v>232</v>
      </c>
      <c r="E251" s="166" t="s">
        <v>379</v>
      </c>
      <c r="F251" s="167" t="s">
        <v>380</v>
      </c>
      <c r="G251" s="168" t="s">
        <v>357</v>
      </c>
      <c r="H251" s="169">
        <v>0.6</v>
      </c>
      <c r="I251" s="170"/>
      <c r="J251" s="171">
        <f>ROUND(I251*H251,2)</f>
        <v>0</v>
      </c>
      <c r="K251" s="167" t="s">
        <v>137</v>
      </c>
      <c r="L251" s="172"/>
      <c r="M251" s="173" t="s">
        <v>1</v>
      </c>
      <c r="N251" s="174" t="s">
        <v>41</v>
      </c>
      <c r="P251" s="140">
        <f>O251*H251</f>
        <v>0</v>
      </c>
      <c r="Q251" s="140">
        <v>1.75E-3</v>
      </c>
      <c r="R251" s="140">
        <f>Q251*H251</f>
        <v>1.0499999999999999E-3</v>
      </c>
      <c r="S251" s="140">
        <v>0</v>
      </c>
      <c r="T251" s="141">
        <f>S251*H251</f>
        <v>0</v>
      </c>
      <c r="AR251" s="142" t="s">
        <v>283</v>
      </c>
      <c r="AT251" s="142" t="s">
        <v>232</v>
      </c>
      <c r="AU251" s="142" t="s">
        <v>86</v>
      </c>
      <c r="AY251" s="16" t="s">
        <v>131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6" t="s">
        <v>84</v>
      </c>
      <c r="BK251" s="143">
        <f>ROUND(I251*H251,2)</f>
        <v>0</v>
      </c>
      <c r="BL251" s="16" t="s">
        <v>219</v>
      </c>
      <c r="BM251" s="142" t="s">
        <v>381</v>
      </c>
    </row>
    <row r="252" spans="2:65" s="12" customFormat="1" ht="11.25">
      <c r="B252" s="144"/>
      <c r="D252" s="145" t="s">
        <v>144</v>
      </c>
      <c r="E252" s="146" t="s">
        <v>1</v>
      </c>
      <c r="F252" s="147" t="s">
        <v>382</v>
      </c>
      <c r="H252" s="148">
        <v>0.6</v>
      </c>
      <c r="I252" s="149"/>
      <c r="L252" s="144"/>
      <c r="M252" s="150"/>
      <c r="T252" s="151"/>
      <c r="AT252" s="146" t="s">
        <v>144</v>
      </c>
      <c r="AU252" s="146" t="s">
        <v>86</v>
      </c>
      <c r="AV252" s="12" t="s">
        <v>86</v>
      </c>
      <c r="AW252" s="12" t="s">
        <v>32</v>
      </c>
      <c r="AX252" s="12" t="s">
        <v>84</v>
      </c>
      <c r="AY252" s="146" t="s">
        <v>131</v>
      </c>
    </row>
    <row r="253" spans="2:65" s="1" customFormat="1" ht="24">
      <c r="B253" s="31"/>
      <c r="C253" s="165" t="s">
        <v>383</v>
      </c>
      <c r="D253" s="165" t="s">
        <v>232</v>
      </c>
      <c r="E253" s="166" t="s">
        <v>384</v>
      </c>
      <c r="F253" s="167" t="s">
        <v>385</v>
      </c>
      <c r="G253" s="168" t="s">
        <v>357</v>
      </c>
      <c r="H253" s="169">
        <v>0.6</v>
      </c>
      <c r="I253" s="170"/>
      <c r="J253" s="171">
        <f>ROUND(I253*H253,2)</f>
        <v>0</v>
      </c>
      <c r="K253" s="167" t="s">
        <v>137</v>
      </c>
      <c r="L253" s="172"/>
      <c r="M253" s="173" t="s">
        <v>1</v>
      </c>
      <c r="N253" s="174" t="s">
        <v>41</v>
      </c>
      <c r="P253" s="140">
        <f>O253*H253</f>
        <v>0</v>
      </c>
      <c r="Q253" s="140">
        <v>4.3299999999999996E-3</v>
      </c>
      <c r="R253" s="140">
        <f>Q253*H253</f>
        <v>2.5979999999999996E-3</v>
      </c>
      <c r="S253" s="140">
        <v>0</v>
      </c>
      <c r="T253" s="141">
        <f>S253*H253</f>
        <v>0</v>
      </c>
      <c r="AR253" s="142" t="s">
        <v>283</v>
      </c>
      <c r="AT253" s="142" t="s">
        <v>232</v>
      </c>
      <c r="AU253" s="142" t="s">
        <v>86</v>
      </c>
      <c r="AY253" s="16" t="s">
        <v>131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6" t="s">
        <v>84</v>
      </c>
      <c r="BK253" s="143">
        <f>ROUND(I253*H253,2)</f>
        <v>0</v>
      </c>
      <c r="BL253" s="16" t="s">
        <v>219</v>
      </c>
      <c r="BM253" s="142" t="s">
        <v>386</v>
      </c>
    </row>
    <row r="254" spans="2:65" s="12" customFormat="1" ht="11.25">
      <c r="B254" s="144"/>
      <c r="D254" s="145" t="s">
        <v>144</v>
      </c>
      <c r="E254" s="146" t="s">
        <v>1</v>
      </c>
      <c r="F254" s="147" t="s">
        <v>382</v>
      </c>
      <c r="H254" s="148">
        <v>0.6</v>
      </c>
      <c r="I254" s="149"/>
      <c r="L254" s="144"/>
      <c r="M254" s="150"/>
      <c r="T254" s="151"/>
      <c r="AT254" s="146" t="s">
        <v>144</v>
      </c>
      <c r="AU254" s="146" t="s">
        <v>86</v>
      </c>
      <c r="AV254" s="12" t="s">
        <v>86</v>
      </c>
      <c r="AW254" s="12" t="s">
        <v>32</v>
      </c>
      <c r="AX254" s="12" t="s">
        <v>84</v>
      </c>
      <c r="AY254" s="146" t="s">
        <v>131</v>
      </c>
    </row>
    <row r="255" spans="2:65" s="1" customFormat="1" ht="24.2" customHeight="1">
      <c r="B255" s="31"/>
      <c r="C255" s="131" t="s">
        <v>387</v>
      </c>
      <c r="D255" s="131" t="s">
        <v>133</v>
      </c>
      <c r="E255" s="132" t="s">
        <v>388</v>
      </c>
      <c r="F255" s="133" t="s">
        <v>389</v>
      </c>
      <c r="G255" s="134" t="s">
        <v>136</v>
      </c>
      <c r="H255" s="135">
        <v>41.5</v>
      </c>
      <c r="I255" s="136"/>
      <c r="J255" s="137">
        <f>ROUND(I255*H255,2)</f>
        <v>0</v>
      </c>
      <c r="K255" s="133" t="s">
        <v>137</v>
      </c>
      <c r="L255" s="31"/>
      <c r="M255" s="138" t="s">
        <v>1</v>
      </c>
      <c r="N255" s="139" t="s">
        <v>41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219</v>
      </c>
      <c r="AT255" s="142" t="s">
        <v>133</v>
      </c>
      <c r="AU255" s="142" t="s">
        <v>86</v>
      </c>
      <c r="AY255" s="16" t="s">
        <v>131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6" t="s">
        <v>84</v>
      </c>
      <c r="BK255" s="143">
        <f>ROUND(I255*H255,2)</f>
        <v>0</v>
      </c>
      <c r="BL255" s="16" t="s">
        <v>219</v>
      </c>
      <c r="BM255" s="142" t="s">
        <v>390</v>
      </c>
    </row>
    <row r="256" spans="2:65" s="12" customFormat="1" ht="11.25">
      <c r="B256" s="144"/>
      <c r="D256" s="145" t="s">
        <v>144</v>
      </c>
      <c r="E256" s="146" t="s">
        <v>1</v>
      </c>
      <c r="F256" s="147" t="s">
        <v>391</v>
      </c>
      <c r="H256" s="148">
        <v>41.5</v>
      </c>
      <c r="I256" s="149"/>
      <c r="L256" s="144"/>
      <c r="M256" s="150"/>
      <c r="T256" s="151"/>
      <c r="AT256" s="146" t="s">
        <v>144</v>
      </c>
      <c r="AU256" s="146" t="s">
        <v>86</v>
      </c>
      <c r="AV256" s="12" t="s">
        <v>86</v>
      </c>
      <c r="AW256" s="12" t="s">
        <v>32</v>
      </c>
      <c r="AX256" s="12" t="s">
        <v>84</v>
      </c>
      <c r="AY256" s="146" t="s">
        <v>131</v>
      </c>
    </row>
    <row r="257" spans="2:65" s="1" customFormat="1" ht="16.5" customHeight="1">
      <c r="B257" s="31"/>
      <c r="C257" s="165" t="s">
        <v>392</v>
      </c>
      <c r="D257" s="165" t="s">
        <v>232</v>
      </c>
      <c r="E257" s="166" t="s">
        <v>393</v>
      </c>
      <c r="F257" s="167" t="s">
        <v>394</v>
      </c>
      <c r="G257" s="168" t="s">
        <v>142</v>
      </c>
      <c r="H257" s="169">
        <v>1.0900000000000001</v>
      </c>
      <c r="I257" s="170"/>
      <c r="J257" s="171">
        <f>ROUND(I257*H257,2)</f>
        <v>0</v>
      </c>
      <c r="K257" s="167" t="s">
        <v>137</v>
      </c>
      <c r="L257" s="172"/>
      <c r="M257" s="173" t="s">
        <v>1</v>
      </c>
      <c r="N257" s="174" t="s">
        <v>41</v>
      </c>
      <c r="P257" s="140">
        <f>O257*H257</f>
        <v>0</v>
      </c>
      <c r="Q257" s="140">
        <v>0.55000000000000004</v>
      </c>
      <c r="R257" s="140">
        <f>Q257*H257</f>
        <v>0.59950000000000014</v>
      </c>
      <c r="S257" s="140">
        <v>0</v>
      </c>
      <c r="T257" s="141">
        <f>S257*H257</f>
        <v>0</v>
      </c>
      <c r="AR257" s="142" t="s">
        <v>283</v>
      </c>
      <c r="AT257" s="142" t="s">
        <v>232</v>
      </c>
      <c r="AU257" s="142" t="s">
        <v>86</v>
      </c>
      <c r="AY257" s="16" t="s">
        <v>131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6" t="s">
        <v>84</v>
      </c>
      <c r="BK257" s="143">
        <f>ROUND(I257*H257,2)</f>
        <v>0</v>
      </c>
      <c r="BL257" s="16" t="s">
        <v>219</v>
      </c>
      <c r="BM257" s="142" t="s">
        <v>395</v>
      </c>
    </row>
    <row r="258" spans="2:65" s="12" customFormat="1" ht="11.25">
      <c r="B258" s="144"/>
      <c r="D258" s="145" t="s">
        <v>144</v>
      </c>
      <c r="E258" s="146" t="s">
        <v>1</v>
      </c>
      <c r="F258" s="147" t="s">
        <v>396</v>
      </c>
      <c r="H258" s="148">
        <v>1.038</v>
      </c>
      <c r="I258" s="149"/>
      <c r="L258" s="144"/>
      <c r="M258" s="150"/>
      <c r="T258" s="151"/>
      <c r="AT258" s="146" t="s">
        <v>144</v>
      </c>
      <c r="AU258" s="146" t="s">
        <v>86</v>
      </c>
      <c r="AV258" s="12" t="s">
        <v>86</v>
      </c>
      <c r="AW258" s="12" t="s">
        <v>32</v>
      </c>
      <c r="AX258" s="12" t="s">
        <v>84</v>
      </c>
      <c r="AY258" s="146" t="s">
        <v>131</v>
      </c>
    </row>
    <row r="259" spans="2:65" s="12" customFormat="1" ht="11.25">
      <c r="B259" s="144"/>
      <c r="D259" s="145" t="s">
        <v>144</v>
      </c>
      <c r="F259" s="147" t="s">
        <v>397</v>
      </c>
      <c r="H259" s="148">
        <v>1.0900000000000001</v>
      </c>
      <c r="I259" s="149"/>
      <c r="L259" s="144"/>
      <c r="M259" s="150"/>
      <c r="T259" s="151"/>
      <c r="AT259" s="146" t="s">
        <v>144</v>
      </c>
      <c r="AU259" s="146" t="s">
        <v>86</v>
      </c>
      <c r="AV259" s="12" t="s">
        <v>86</v>
      </c>
      <c r="AW259" s="12" t="s">
        <v>4</v>
      </c>
      <c r="AX259" s="12" t="s">
        <v>84</v>
      </c>
      <c r="AY259" s="146" t="s">
        <v>131</v>
      </c>
    </row>
    <row r="260" spans="2:65" s="1" customFormat="1" ht="33" customHeight="1">
      <c r="B260" s="31"/>
      <c r="C260" s="131" t="s">
        <v>398</v>
      </c>
      <c r="D260" s="131" t="s">
        <v>133</v>
      </c>
      <c r="E260" s="132" t="s">
        <v>399</v>
      </c>
      <c r="F260" s="133" t="s">
        <v>400</v>
      </c>
      <c r="G260" s="134" t="s">
        <v>136</v>
      </c>
      <c r="H260" s="135">
        <v>41.5</v>
      </c>
      <c r="I260" s="136"/>
      <c r="J260" s="137">
        <f>ROUND(I260*H260,2)</f>
        <v>0</v>
      </c>
      <c r="K260" s="133" t="s">
        <v>137</v>
      </c>
      <c r="L260" s="31"/>
      <c r="M260" s="138" t="s">
        <v>1</v>
      </c>
      <c r="N260" s="139" t="s">
        <v>41</v>
      </c>
      <c r="P260" s="140">
        <f>O260*H260</f>
        <v>0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219</v>
      </c>
      <c r="AT260" s="142" t="s">
        <v>133</v>
      </c>
      <c r="AU260" s="142" t="s">
        <v>86</v>
      </c>
      <c r="AY260" s="16" t="s">
        <v>131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6" t="s">
        <v>84</v>
      </c>
      <c r="BK260" s="143">
        <f>ROUND(I260*H260,2)</f>
        <v>0</v>
      </c>
      <c r="BL260" s="16" t="s">
        <v>219</v>
      </c>
      <c r="BM260" s="142" t="s">
        <v>401</v>
      </c>
    </row>
    <row r="261" spans="2:65" s="12" customFormat="1" ht="11.25">
      <c r="B261" s="144"/>
      <c r="D261" s="145" t="s">
        <v>144</v>
      </c>
      <c r="E261" s="146" t="s">
        <v>1</v>
      </c>
      <c r="F261" s="147" t="s">
        <v>391</v>
      </c>
      <c r="H261" s="148">
        <v>41.5</v>
      </c>
      <c r="I261" s="149"/>
      <c r="L261" s="144"/>
      <c r="M261" s="150"/>
      <c r="T261" s="151"/>
      <c r="AT261" s="146" t="s">
        <v>144</v>
      </c>
      <c r="AU261" s="146" t="s">
        <v>86</v>
      </c>
      <c r="AV261" s="12" t="s">
        <v>86</v>
      </c>
      <c r="AW261" s="12" t="s">
        <v>32</v>
      </c>
      <c r="AX261" s="12" t="s">
        <v>84</v>
      </c>
      <c r="AY261" s="146" t="s">
        <v>131</v>
      </c>
    </row>
    <row r="262" spans="2:65" s="1" customFormat="1" ht="16.5" customHeight="1">
      <c r="B262" s="31"/>
      <c r="C262" s="165" t="s">
        <v>402</v>
      </c>
      <c r="D262" s="165" t="s">
        <v>232</v>
      </c>
      <c r="E262" s="166" t="s">
        <v>403</v>
      </c>
      <c r="F262" s="167" t="s">
        <v>404</v>
      </c>
      <c r="G262" s="168" t="s">
        <v>142</v>
      </c>
      <c r="H262" s="169">
        <v>0.309</v>
      </c>
      <c r="I262" s="170"/>
      <c r="J262" s="171">
        <f>ROUND(I262*H262,2)</f>
        <v>0</v>
      </c>
      <c r="K262" s="167" t="s">
        <v>137</v>
      </c>
      <c r="L262" s="172"/>
      <c r="M262" s="173" t="s">
        <v>1</v>
      </c>
      <c r="N262" s="174" t="s">
        <v>41</v>
      </c>
      <c r="P262" s="140">
        <f>O262*H262</f>
        <v>0</v>
      </c>
      <c r="Q262" s="140">
        <v>0.55000000000000004</v>
      </c>
      <c r="R262" s="140">
        <f>Q262*H262</f>
        <v>0.16995000000000002</v>
      </c>
      <c r="S262" s="140">
        <v>0</v>
      </c>
      <c r="T262" s="141">
        <f>S262*H262</f>
        <v>0</v>
      </c>
      <c r="AR262" s="142" t="s">
        <v>283</v>
      </c>
      <c r="AT262" s="142" t="s">
        <v>232</v>
      </c>
      <c r="AU262" s="142" t="s">
        <v>86</v>
      </c>
      <c r="AY262" s="16" t="s">
        <v>131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6" t="s">
        <v>84</v>
      </c>
      <c r="BK262" s="143">
        <f>ROUND(I262*H262,2)</f>
        <v>0</v>
      </c>
      <c r="BL262" s="16" t="s">
        <v>219</v>
      </c>
      <c r="BM262" s="142" t="s">
        <v>405</v>
      </c>
    </row>
    <row r="263" spans="2:65" s="12" customFormat="1" ht="11.25">
      <c r="B263" s="144"/>
      <c r="D263" s="145" t="s">
        <v>144</v>
      </c>
      <c r="E263" s="146" t="s">
        <v>1</v>
      </c>
      <c r="F263" s="147" t="s">
        <v>406</v>
      </c>
      <c r="H263" s="148">
        <v>0.29399999999999998</v>
      </c>
      <c r="I263" s="149"/>
      <c r="L263" s="144"/>
      <c r="M263" s="150"/>
      <c r="T263" s="151"/>
      <c r="AT263" s="146" t="s">
        <v>144</v>
      </c>
      <c r="AU263" s="146" t="s">
        <v>86</v>
      </c>
      <c r="AV263" s="12" t="s">
        <v>86</v>
      </c>
      <c r="AW263" s="12" t="s">
        <v>32</v>
      </c>
      <c r="AX263" s="12" t="s">
        <v>84</v>
      </c>
      <c r="AY263" s="146" t="s">
        <v>131</v>
      </c>
    </row>
    <row r="264" spans="2:65" s="12" customFormat="1" ht="11.25">
      <c r="B264" s="144"/>
      <c r="D264" s="145" t="s">
        <v>144</v>
      </c>
      <c r="F264" s="147" t="s">
        <v>407</v>
      </c>
      <c r="H264" s="148">
        <v>0.309</v>
      </c>
      <c r="I264" s="149"/>
      <c r="L264" s="144"/>
      <c r="M264" s="150"/>
      <c r="T264" s="151"/>
      <c r="AT264" s="146" t="s">
        <v>144</v>
      </c>
      <c r="AU264" s="146" t="s">
        <v>86</v>
      </c>
      <c r="AV264" s="12" t="s">
        <v>86</v>
      </c>
      <c r="AW264" s="12" t="s">
        <v>4</v>
      </c>
      <c r="AX264" s="12" t="s">
        <v>84</v>
      </c>
      <c r="AY264" s="146" t="s">
        <v>131</v>
      </c>
    </row>
    <row r="265" spans="2:65" s="1" customFormat="1" ht="16.5" customHeight="1">
      <c r="B265" s="31"/>
      <c r="C265" s="131" t="s">
        <v>408</v>
      </c>
      <c r="D265" s="131" t="s">
        <v>133</v>
      </c>
      <c r="E265" s="132" t="s">
        <v>409</v>
      </c>
      <c r="F265" s="133" t="s">
        <v>410</v>
      </c>
      <c r="G265" s="134" t="s">
        <v>240</v>
      </c>
      <c r="H265" s="135">
        <v>58.8</v>
      </c>
      <c r="I265" s="136"/>
      <c r="J265" s="137">
        <f>ROUND(I265*H265,2)</f>
        <v>0</v>
      </c>
      <c r="K265" s="133" t="s">
        <v>137</v>
      </c>
      <c r="L265" s="31"/>
      <c r="M265" s="138" t="s">
        <v>1</v>
      </c>
      <c r="N265" s="139" t="s">
        <v>41</v>
      </c>
      <c r="P265" s="140">
        <f>O265*H265</f>
        <v>0</v>
      </c>
      <c r="Q265" s="140">
        <v>2.0000000000000002E-5</v>
      </c>
      <c r="R265" s="140">
        <f>Q265*H265</f>
        <v>1.176E-3</v>
      </c>
      <c r="S265" s="140">
        <v>0</v>
      </c>
      <c r="T265" s="141">
        <f>S265*H265</f>
        <v>0</v>
      </c>
      <c r="AR265" s="142" t="s">
        <v>219</v>
      </c>
      <c r="AT265" s="142" t="s">
        <v>133</v>
      </c>
      <c r="AU265" s="142" t="s">
        <v>86</v>
      </c>
      <c r="AY265" s="16" t="s">
        <v>131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6" t="s">
        <v>84</v>
      </c>
      <c r="BK265" s="143">
        <f>ROUND(I265*H265,2)</f>
        <v>0</v>
      </c>
      <c r="BL265" s="16" t="s">
        <v>219</v>
      </c>
      <c r="BM265" s="142" t="s">
        <v>411</v>
      </c>
    </row>
    <row r="266" spans="2:65" s="12" customFormat="1" ht="11.25">
      <c r="B266" s="144"/>
      <c r="D266" s="145" t="s">
        <v>144</v>
      </c>
      <c r="E266" s="146" t="s">
        <v>1</v>
      </c>
      <c r="F266" s="147" t="s">
        <v>412</v>
      </c>
      <c r="H266" s="148">
        <v>35.4</v>
      </c>
      <c r="I266" s="149"/>
      <c r="L266" s="144"/>
      <c r="M266" s="150"/>
      <c r="T266" s="151"/>
      <c r="AT266" s="146" t="s">
        <v>144</v>
      </c>
      <c r="AU266" s="146" t="s">
        <v>86</v>
      </c>
      <c r="AV266" s="12" t="s">
        <v>86</v>
      </c>
      <c r="AW266" s="12" t="s">
        <v>32</v>
      </c>
      <c r="AX266" s="12" t="s">
        <v>76</v>
      </c>
      <c r="AY266" s="146" t="s">
        <v>131</v>
      </c>
    </row>
    <row r="267" spans="2:65" s="12" customFormat="1" ht="11.25">
      <c r="B267" s="144"/>
      <c r="D267" s="145" t="s">
        <v>144</v>
      </c>
      <c r="E267" s="146" t="s">
        <v>1</v>
      </c>
      <c r="F267" s="147" t="s">
        <v>413</v>
      </c>
      <c r="H267" s="148">
        <v>23.4</v>
      </c>
      <c r="I267" s="149"/>
      <c r="L267" s="144"/>
      <c r="M267" s="150"/>
      <c r="T267" s="151"/>
      <c r="AT267" s="146" t="s">
        <v>144</v>
      </c>
      <c r="AU267" s="146" t="s">
        <v>86</v>
      </c>
      <c r="AV267" s="12" t="s">
        <v>86</v>
      </c>
      <c r="AW267" s="12" t="s">
        <v>32</v>
      </c>
      <c r="AX267" s="12" t="s">
        <v>76</v>
      </c>
      <c r="AY267" s="146" t="s">
        <v>131</v>
      </c>
    </row>
    <row r="268" spans="2:65" s="13" customFormat="1" ht="11.25">
      <c r="B268" s="152"/>
      <c r="D268" s="145" t="s">
        <v>144</v>
      </c>
      <c r="E268" s="153" t="s">
        <v>1</v>
      </c>
      <c r="F268" s="154" t="s">
        <v>148</v>
      </c>
      <c r="H268" s="155">
        <v>58.8</v>
      </c>
      <c r="I268" s="156"/>
      <c r="L268" s="152"/>
      <c r="M268" s="157"/>
      <c r="T268" s="158"/>
      <c r="AT268" s="153" t="s">
        <v>144</v>
      </c>
      <c r="AU268" s="153" t="s">
        <v>86</v>
      </c>
      <c r="AV268" s="13" t="s">
        <v>138</v>
      </c>
      <c r="AW268" s="13" t="s">
        <v>32</v>
      </c>
      <c r="AX268" s="13" t="s">
        <v>84</v>
      </c>
      <c r="AY268" s="153" t="s">
        <v>131</v>
      </c>
    </row>
    <row r="269" spans="2:65" s="1" customFormat="1" ht="16.5" customHeight="1">
      <c r="B269" s="31"/>
      <c r="C269" s="165" t="s">
        <v>414</v>
      </c>
      <c r="D269" s="165" t="s">
        <v>232</v>
      </c>
      <c r="E269" s="166" t="s">
        <v>403</v>
      </c>
      <c r="F269" s="167" t="s">
        <v>404</v>
      </c>
      <c r="G269" s="168" t="s">
        <v>142</v>
      </c>
      <c r="H269" s="169">
        <v>0.124</v>
      </c>
      <c r="I269" s="170"/>
      <c r="J269" s="171">
        <f>ROUND(I269*H269,2)</f>
        <v>0</v>
      </c>
      <c r="K269" s="167" t="s">
        <v>137</v>
      </c>
      <c r="L269" s="172"/>
      <c r="M269" s="173" t="s">
        <v>1</v>
      </c>
      <c r="N269" s="174" t="s">
        <v>41</v>
      </c>
      <c r="P269" s="140">
        <f>O269*H269</f>
        <v>0</v>
      </c>
      <c r="Q269" s="140">
        <v>0.55000000000000004</v>
      </c>
      <c r="R269" s="140">
        <f>Q269*H269</f>
        <v>6.8200000000000011E-2</v>
      </c>
      <c r="S269" s="140">
        <v>0</v>
      </c>
      <c r="T269" s="141">
        <f>S269*H269</f>
        <v>0</v>
      </c>
      <c r="AR269" s="142" t="s">
        <v>283</v>
      </c>
      <c r="AT269" s="142" t="s">
        <v>232</v>
      </c>
      <c r="AU269" s="142" t="s">
        <v>86</v>
      </c>
      <c r="AY269" s="16" t="s">
        <v>131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6" t="s">
        <v>84</v>
      </c>
      <c r="BK269" s="143">
        <f>ROUND(I269*H269,2)</f>
        <v>0</v>
      </c>
      <c r="BL269" s="16" t="s">
        <v>219</v>
      </c>
      <c r="BM269" s="142" t="s">
        <v>415</v>
      </c>
    </row>
    <row r="270" spans="2:65" s="12" customFormat="1" ht="11.25">
      <c r="B270" s="144"/>
      <c r="D270" s="145" t="s">
        <v>144</v>
      </c>
      <c r="E270" s="146" t="s">
        <v>1</v>
      </c>
      <c r="F270" s="147" t="s">
        <v>416</v>
      </c>
      <c r="H270" s="148">
        <v>0.11799999999999999</v>
      </c>
      <c r="I270" s="149"/>
      <c r="L270" s="144"/>
      <c r="M270" s="150"/>
      <c r="T270" s="151"/>
      <c r="AT270" s="146" t="s">
        <v>144</v>
      </c>
      <c r="AU270" s="146" t="s">
        <v>86</v>
      </c>
      <c r="AV270" s="12" t="s">
        <v>86</v>
      </c>
      <c r="AW270" s="12" t="s">
        <v>32</v>
      </c>
      <c r="AX270" s="12" t="s">
        <v>84</v>
      </c>
      <c r="AY270" s="146" t="s">
        <v>131</v>
      </c>
    </row>
    <row r="271" spans="2:65" s="12" customFormat="1" ht="11.25">
      <c r="B271" s="144"/>
      <c r="D271" s="145" t="s">
        <v>144</v>
      </c>
      <c r="F271" s="147" t="s">
        <v>417</v>
      </c>
      <c r="H271" s="148">
        <v>0.124</v>
      </c>
      <c r="I271" s="149"/>
      <c r="L271" s="144"/>
      <c r="M271" s="150"/>
      <c r="T271" s="151"/>
      <c r="AT271" s="146" t="s">
        <v>144</v>
      </c>
      <c r="AU271" s="146" t="s">
        <v>86</v>
      </c>
      <c r="AV271" s="12" t="s">
        <v>86</v>
      </c>
      <c r="AW271" s="12" t="s">
        <v>4</v>
      </c>
      <c r="AX271" s="12" t="s">
        <v>84</v>
      </c>
      <c r="AY271" s="146" t="s">
        <v>131</v>
      </c>
    </row>
    <row r="272" spans="2:65" s="1" customFormat="1" ht="24.2" customHeight="1">
      <c r="B272" s="31"/>
      <c r="C272" s="131" t="s">
        <v>418</v>
      </c>
      <c r="D272" s="131" t="s">
        <v>133</v>
      </c>
      <c r="E272" s="132" t="s">
        <v>419</v>
      </c>
      <c r="F272" s="133" t="s">
        <v>420</v>
      </c>
      <c r="G272" s="134" t="s">
        <v>240</v>
      </c>
      <c r="H272" s="135">
        <v>116.501</v>
      </c>
      <c r="I272" s="136"/>
      <c r="J272" s="137">
        <f>ROUND(I272*H272,2)</f>
        <v>0</v>
      </c>
      <c r="K272" s="133" t="s">
        <v>137</v>
      </c>
      <c r="L272" s="31"/>
      <c r="M272" s="138" t="s">
        <v>1</v>
      </c>
      <c r="N272" s="139" t="s">
        <v>41</v>
      </c>
      <c r="P272" s="140">
        <f>O272*H272</f>
        <v>0</v>
      </c>
      <c r="Q272" s="140">
        <v>0</v>
      </c>
      <c r="R272" s="140">
        <f>Q272*H272</f>
        <v>0</v>
      </c>
      <c r="S272" s="140">
        <v>0</v>
      </c>
      <c r="T272" s="141">
        <f>S272*H272</f>
        <v>0</v>
      </c>
      <c r="AR272" s="142" t="s">
        <v>219</v>
      </c>
      <c r="AT272" s="142" t="s">
        <v>133</v>
      </c>
      <c r="AU272" s="142" t="s">
        <v>86</v>
      </c>
      <c r="AY272" s="16" t="s">
        <v>131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6" t="s">
        <v>84</v>
      </c>
      <c r="BK272" s="143">
        <f>ROUND(I272*H272,2)</f>
        <v>0</v>
      </c>
      <c r="BL272" s="16" t="s">
        <v>219</v>
      </c>
      <c r="BM272" s="142" t="s">
        <v>421</v>
      </c>
    </row>
    <row r="273" spans="2:65" s="12" customFormat="1" ht="11.25">
      <c r="B273" s="144"/>
      <c r="D273" s="145" t="s">
        <v>144</v>
      </c>
      <c r="E273" s="146" t="s">
        <v>1</v>
      </c>
      <c r="F273" s="147" t="s">
        <v>422</v>
      </c>
      <c r="H273" s="148">
        <v>19.2</v>
      </c>
      <c r="I273" s="149"/>
      <c r="L273" s="144"/>
      <c r="M273" s="150"/>
      <c r="T273" s="151"/>
      <c r="AT273" s="146" t="s">
        <v>144</v>
      </c>
      <c r="AU273" s="146" t="s">
        <v>86</v>
      </c>
      <c r="AV273" s="12" t="s">
        <v>86</v>
      </c>
      <c r="AW273" s="12" t="s">
        <v>32</v>
      </c>
      <c r="AX273" s="12" t="s">
        <v>76</v>
      </c>
      <c r="AY273" s="146" t="s">
        <v>131</v>
      </c>
    </row>
    <row r="274" spans="2:65" s="12" customFormat="1" ht="11.25">
      <c r="B274" s="144"/>
      <c r="D274" s="145" t="s">
        <v>144</v>
      </c>
      <c r="E274" s="146" t="s">
        <v>1</v>
      </c>
      <c r="F274" s="147" t="s">
        <v>423</v>
      </c>
      <c r="H274" s="148">
        <v>6</v>
      </c>
      <c r="I274" s="149"/>
      <c r="L274" s="144"/>
      <c r="M274" s="150"/>
      <c r="T274" s="151"/>
      <c r="AT274" s="146" t="s">
        <v>144</v>
      </c>
      <c r="AU274" s="146" t="s">
        <v>86</v>
      </c>
      <c r="AV274" s="12" t="s">
        <v>86</v>
      </c>
      <c r="AW274" s="12" t="s">
        <v>32</v>
      </c>
      <c r="AX274" s="12" t="s">
        <v>76</v>
      </c>
      <c r="AY274" s="146" t="s">
        <v>131</v>
      </c>
    </row>
    <row r="275" spans="2:65" s="12" customFormat="1" ht="11.25">
      <c r="B275" s="144"/>
      <c r="D275" s="145" t="s">
        <v>144</v>
      </c>
      <c r="E275" s="146" t="s">
        <v>1</v>
      </c>
      <c r="F275" s="147" t="s">
        <v>424</v>
      </c>
      <c r="H275" s="148">
        <v>21.7</v>
      </c>
      <c r="I275" s="149"/>
      <c r="L275" s="144"/>
      <c r="M275" s="150"/>
      <c r="T275" s="151"/>
      <c r="AT275" s="146" t="s">
        <v>144</v>
      </c>
      <c r="AU275" s="146" t="s">
        <v>86</v>
      </c>
      <c r="AV275" s="12" t="s">
        <v>86</v>
      </c>
      <c r="AW275" s="12" t="s">
        <v>32</v>
      </c>
      <c r="AX275" s="12" t="s">
        <v>76</v>
      </c>
      <c r="AY275" s="146" t="s">
        <v>131</v>
      </c>
    </row>
    <row r="276" spans="2:65" s="12" customFormat="1" ht="11.25">
      <c r="B276" s="144"/>
      <c r="D276" s="145" t="s">
        <v>144</v>
      </c>
      <c r="E276" s="146" t="s">
        <v>1</v>
      </c>
      <c r="F276" s="147" t="s">
        <v>425</v>
      </c>
      <c r="H276" s="148">
        <v>24</v>
      </c>
      <c r="I276" s="149"/>
      <c r="L276" s="144"/>
      <c r="M276" s="150"/>
      <c r="T276" s="151"/>
      <c r="AT276" s="146" t="s">
        <v>144</v>
      </c>
      <c r="AU276" s="146" t="s">
        <v>86</v>
      </c>
      <c r="AV276" s="12" t="s">
        <v>86</v>
      </c>
      <c r="AW276" s="12" t="s">
        <v>32</v>
      </c>
      <c r="AX276" s="12" t="s">
        <v>76</v>
      </c>
      <c r="AY276" s="146" t="s">
        <v>131</v>
      </c>
    </row>
    <row r="277" spans="2:65" s="12" customFormat="1" ht="11.25">
      <c r="B277" s="144"/>
      <c r="D277" s="145" t="s">
        <v>144</v>
      </c>
      <c r="E277" s="146" t="s">
        <v>1</v>
      </c>
      <c r="F277" s="147" t="s">
        <v>426</v>
      </c>
      <c r="H277" s="148">
        <v>7</v>
      </c>
      <c r="I277" s="149"/>
      <c r="L277" s="144"/>
      <c r="M277" s="150"/>
      <c r="T277" s="151"/>
      <c r="AT277" s="146" t="s">
        <v>144</v>
      </c>
      <c r="AU277" s="146" t="s">
        <v>86</v>
      </c>
      <c r="AV277" s="12" t="s">
        <v>86</v>
      </c>
      <c r="AW277" s="12" t="s">
        <v>32</v>
      </c>
      <c r="AX277" s="12" t="s">
        <v>76</v>
      </c>
      <c r="AY277" s="146" t="s">
        <v>131</v>
      </c>
    </row>
    <row r="278" spans="2:65" s="12" customFormat="1" ht="11.25">
      <c r="B278" s="144"/>
      <c r="D278" s="145" t="s">
        <v>144</v>
      </c>
      <c r="E278" s="146" t="s">
        <v>1</v>
      </c>
      <c r="F278" s="147" t="s">
        <v>427</v>
      </c>
      <c r="H278" s="148">
        <v>7</v>
      </c>
      <c r="I278" s="149"/>
      <c r="L278" s="144"/>
      <c r="M278" s="150"/>
      <c r="T278" s="151"/>
      <c r="AT278" s="146" t="s">
        <v>144</v>
      </c>
      <c r="AU278" s="146" t="s">
        <v>86</v>
      </c>
      <c r="AV278" s="12" t="s">
        <v>86</v>
      </c>
      <c r="AW278" s="12" t="s">
        <v>32</v>
      </c>
      <c r="AX278" s="12" t="s">
        <v>76</v>
      </c>
      <c r="AY278" s="146" t="s">
        <v>131</v>
      </c>
    </row>
    <row r="279" spans="2:65" s="12" customFormat="1" ht="11.25">
      <c r="B279" s="144"/>
      <c r="D279" s="145" t="s">
        <v>144</v>
      </c>
      <c r="E279" s="146" t="s">
        <v>1</v>
      </c>
      <c r="F279" s="147" t="s">
        <v>428</v>
      </c>
      <c r="H279" s="148">
        <v>5</v>
      </c>
      <c r="I279" s="149"/>
      <c r="L279" s="144"/>
      <c r="M279" s="150"/>
      <c r="T279" s="151"/>
      <c r="AT279" s="146" t="s">
        <v>144</v>
      </c>
      <c r="AU279" s="146" t="s">
        <v>86</v>
      </c>
      <c r="AV279" s="12" t="s">
        <v>86</v>
      </c>
      <c r="AW279" s="12" t="s">
        <v>32</v>
      </c>
      <c r="AX279" s="12" t="s">
        <v>76</v>
      </c>
      <c r="AY279" s="146" t="s">
        <v>131</v>
      </c>
    </row>
    <row r="280" spans="2:65" s="12" customFormat="1" ht="11.25">
      <c r="B280" s="144"/>
      <c r="D280" s="145" t="s">
        <v>144</v>
      </c>
      <c r="E280" s="146" t="s">
        <v>1</v>
      </c>
      <c r="F280" s="147" t="s">
        <v>429</v>
      </c>
      <c r="H280" s="148">
        <v>5</v>
      </c>
      <c r="I280" s="149"/>
      <c r="L280" s="144"/>
      <c r="M280" s="150"/>
      <c r="T280" s="151"/>
      <c r="AT280" s="146" t="s">
        <v>144</v>
      </c>
      <c r="AU280" s="146" t="s">
        <v>86</v>
      </c>
      <c r="AV280" s="12" t="s">
        <v>86</v>
      </c>
      <c r="AW280" s="12" t="s">
        <v>32</v>
      </c>
      <c r="AX280" s="12" t="s">
        <v>76</v>
      </c>
      <c r="AY280" s="146" t="s">
        <v>131</v>
      </c>
    </row>
    <row r="281" spans="2:65" s="14" customFormat="1" ht="11.25">
      <c r="B281" s="159"/>
      <c r="D281" s="145" t="s">
        <v>144</v>
      </c>
      <c r="E281" s="160" t="s">
        <v>1</v>
      </c>
      <c r="F281" s="161" t="s">
        <v>430</v>
      </c>
      <c r="H281" s="160" t="s">
        <v>1</v>
      </c>
      <c r="I281" s="162"/>
      <c r="L281" s="159"/>
      <c r="M281" s="163"/>
      <c r="T281" s="164"/>
      <c r="AT281" s="160" t="s">
        <v>144</v>
      </c>
      <c r="AU281" s="160" t="s">
        <v>86</v>
      </c>
      <c r="AV281" s="14" t="s">
        <v>84</v>
      </c>
      <c r="AW281" s="14" t="s">
        <v>32</v>
      </c>
      <c r="AX281" s="14" t="s">
        <v>76</v>
      </c>
      <c r="AY281" s="160" t="s">
        <v>131</v>
      </c>
    </row>
    <row r="282" spans="2:65" s="12" customFormat="1" ht="11.25">
      <c r="B282" s="144"/>
      <c r="D282" s="145" t="s">
        <v>144</v>
      </c>
      <c r="E282" s="146" t="s">
        <v>1</v>
      </c>
      <c r="F282" s="147" t="s">
        <v>431</v>
      </c>
      <c r="H282" s="148">
        <v>21.600999999999999</v>
      </c>
      <c r="I282" s="149"/>
      <c r="L282" s="144"/>
      <c r="M282" s="150"/>
      <c r="T282" s="151"/>
      <c r="AT282" s="146" t="s">
        <v>144</v>
      </c>
      <c r="AU282" s="146" t="s">
        <v>86</v>
      </c>
      <c r="AV282" s="12" t="s">
        <v>86</v>
      </c>
      <c r="AW282" s="12" t="s">
        <v>32</v>
      </c>
      <c r="AX282" s="12" t="s">
        <v>76</v>
      </c>
      <c r="AY282" s="146" t="s">
        <v>131</v>
      </c>
    </row>
    <row r="283" spans="2:65" s="13" customFormat="1" ht="11.25">
      <c r="B283" s="152"/>
      <c r="D283" s="145" t="s">
        <v>144</v>
      </c>
      <c r="E283" s="153" t="s">
        <v>1</v>
      </c>
      <c r="F283" s="154" t="s">
        <v>148</v>
      </c>
      <c r="H283" s="155">
        <v>116.501</v>
      </c>
      <c r="I283" s="156"/>
      <c r="L283" s="152"/>
      <c r="M283" s="157"/>
      <c r="T283" s="158"/>
      <c r="AT283" s="153" t="s">
        <v>144</v>
      </c>
      <c r="AU283" s="153" t="s">
        <v>86</v>
      </c>
      <c r="AV283" s="13" t="s">
        <v>138</v>
      </c>
      <c r="AW283" s="13" t="s">
        <v>32</v>
      </c>
      <c r="AX283" s="13" t="s">
        <v>84</v>
      </c>
      <c r="AY283" s="153" t="s">
        <v>131</v>
      </c>
    </row>
    <row r="284" spans="2:65" s="1" customFormat="1" ht="21.75" customHeight="1">
      <c r="B284" s="31"/>
      <c r="C284" s="165" t="s">
        <v>432</v>
      </c>
      <c r="D284" s="165" t="s">
        <v>232</v>
      </c>
      <c r="E284" s="166" t="s">
        <v>433</v>
      </c>
      <c r="F284" s="167" t="s">
        <v>434</v>
      </c>
      <c r="G284" s="168" t="s">
        <v>142</v>
      </c>
      <c r="H284" s="169">
        <v>0.96199999999999997</v>
      </c>
      <c r="I284" s="170"/>
      <c r="J284" s="171">
        <f>ROUND(I284*H284,2)</f>
        <v>0</v>
      </c>
      <c r="K284" s="167" t="s">
        <v>137</v>
      </c>
      <c r="L284" s="172"/>
      <c r="M284" s="173" t="s">
        <v>1</v>
      </c>
      <c r="N284" s="174" t="s">
        <v>41</v>
      </c>
      <c r="P284" s="140">
        <f>O284*H284</f>
        <v>0</v>
      </c>
      <c r="Q284" s="140">
        <v>0.55000000000000004</v>
      </c>
      <c r="R284" s="140">
        <f>Q284*H284</f>
        <v>0.52910000000000001</v>
      </c>
      <c r="S284" s="140">
        <v>0</v>
      </c>
      <c r="T284" s="141">
        <f>S284*H284</f>
        <v>0</v>
      </c>
      <c r="AR284" s="142" t="s">
        <v>283</v>
      </c>
      <c r="AT284" s="142" t="s">
        <v>232</v>
      </c>
      <c r="AU284" s="142" t="s">
        <v>86</v>
      </c>
      <c r="AY284" s="16" t="s">
        <v>131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6" t="s">
        <v>84</v>
      </c>
      <c r="BK284" s="143">
        <f>ROUND(I284*H284,2)</f>
        <v>0</v>
      </c>
      <c r="BL284" s="16" t="s">
        <v>219</v>
      </c>
      <c r="BM284" s="142" t="s">
        <v>435</v>
      </c>
    </row>
    <row r="285" spans="2:65" s="12" customFormat="1" ht="11.25">
      <c r="B285" s="144"/>
      <c r="D285" s="145" t="s">
        <v>144</v>
      </c>
      <c r="E285" s="146" t="s">
        <v>1</v>
      </c>
      <c r="F285" s="147" t="s">
        <v>436</v>
      </c>
      <c r="H285" s="148">
        <v>0.184</v>
      </c>
      <c r="I285" s="149"/>
      <c r="L285" s="144"/>
      <c r="M285" s="150"/>
      <c r="T285" s="151"/>
      <c r="AT285" s="146" t="s">
        <v>144</v>
      </c>
      <c r="AU285" s="146" t="s">
        <v>86</v>
      </c>
      <c r="AV285" s="12" t="s">
        <v>86</v>
      </c>
      <c r="AW285" s="12" t="s">
        <v>32</v>
      </c>
      <c r="AX285" s="12" t="s">
        <v>76</v>
      </c>
      <c r="AY285" s="146" t="s">
        <v>131</v>
      </c>
    </row>
    <row r="286" spans="2:65" s="12" customFormat="1" ht="11.25">
      <c r="B286" s="144"/>
      <c r="D286" s="145" t="s">
        <v>144</v>
      </c>
      <c r="E286" s="146" t="s">
        <v>1</v>
      </c>
      <c r="F286" s="147" t="s">
        <v>437</v>
      </c>
      <c r="H286" s="148">
        <v>0.06</v>
      </c>
      <c r="I286" s="149"/>
      <c r="L286" s="144"/>
      <c r="M286" s="150"/>
      <c r="T286" s="151"/>
      <c r="AT286" s="146" t="s">
        <v>144</v>
      </c>
      <c r="AU286" s="146" t="s">
        <v>86</v>
      </c>
      <c r="AV286" s="12" t="s">
        <v>86</v>
      </c>
      <c r="AW286" s="12" t="s">
        <v>32</v>
      </c>
      <c r="AX286" s="12" t="s">
        <v>76</v>
      </c>
      <c r="AY286" s="146" t="s">
        <v>131</v>
      </c>
    </row>
    <row r="287" spans="2:65" s="12" customFormat="1" ht="11.25">
      <c r="B287" s="144"/>
      <c r="D287" s="145" t="s">
        <v>144</v>
      </c>
      <c r="E287" s="146" t="s">
        <v>1</v>
      </c>
      <c r="F287" s="147" t="s">
        <v>438</v>
      </c>
      <c r="H287" s="148">
        <v>0.156</v>
      </c>
      <c r="I287" s="149"/>
      <c r="L287" s="144"/>
      <c r="M287" s="150"/>
      <c r="T287" s="151"/>
      <c r="AT287" s="146" t="s">
        <v>144</v>
      </c>
      <c r="AU287" s="146" t="s">
        <v>86</v>
      </c>
      <c r="AV287" s="12" t="s">
        <v>86</v>
      </c>
      <c r="AW287" s="12" t="s">
        <v>32</v>
      </c>
      <c r="AX287" s="12" t="s">
        <v>76</v>
      </c>
      <c r="AY287" s="146" t="s">
        <v>131</v>
      </c>
    </row>
    <row r="288" spans="2:65" s="12" customFormat="1" ht="11.25">
      <c r="B288" s="144"/>
      <c r="D288" s="145" t="s">
        <v>144</v>
      </c>
      <c r="E288" s="146" t="s">
        <v>1</v>
      </c>
      <c r="F288" s="147" t="s">
        <v>439</v>
      </c>
      <c r="H288" s="148">
        <v>0.17299999999999999</v>
      </c>
      <c r="I288" s="149"/>
      <c r="L288" s="144"/>
      <c r="M288" s="150"/>
      <c r="T288" s="151"/>
      <c r="AT288" s="146" t="s">
        <v>144</v>
      </c>
      <c r="AU288" s="146" t="s">
        <v>86</v>
      </c>
      <c r="AV288" s="12" t="s">
        <v>86</v>
      </c>
      <c r="AW288" s="12" t="s">
        <v>32</v>
      </c>
      <c r="AX288" s="12" t="s">
        <v>76</v>
      </c>
      <c r="AY288" s="146" t="s">
        <v>131</v>
      </c>
    </row>
    <row r="289" spans="2:65" s="12" customFormat="1" ht="11.25">
      <c r="B289" s="144"/>
      <c r="D289" s="145" t="s">
        <v>144</v>
      </c>
      <c r="E289" s="146" t="s">
        <v>1</v>
      </c>
      <c r="F289" s="147" t="s">
        <v>440</v>
      </c>
      <c r="H289" s="148">
        <v>5.8999999999999997E-2</v>
      </c>
      <c r="I289" s="149"/>
      <c r="L289" s="144"/>
      <c r="M289" s="150"/>
      <c r="T289" s="151"/>
      <c r="AT289" s="146" t="s">
        <v>144</v>
      </c>
      <c r="AU289" s="146" t="s">
        <v>86</v>
      </c>
      <c r="AV289" s="12" t="s">
        <v>86</v>
      </c>
      <c r="AW289" s="12" t="s">
        <v>32</v>
      </c>
      <c r="AX289" s="12" t="s">
        <v>76</v>
      </c>
      <c r="AY289" s="146" t="s">
        <v>131</v>
      </c>
    </row>
    <row r="290" spans="2:65" s="12" customFormat="1" ht="11.25">
      <c r="B290" s="144"/>
      <c r="D290" s="145" t="s">
        <v>144</v>
      </c>
      <c r="E290" s="146" t="s">
        <v>1</v>
      </c>
      <c r="F290" s="147" t="s">
        <v>441</v>
      </c>
      <c r="H290" s="148">
        <v>0.05</v>
      </c>
      <c r="I290" s="149"/>
      <c r="L290" s="144"/>
      <c r="M290" s="150"/>
      <c r="T290" s="151"/>
      <c r="AT290" s="146" t="s">
        <v>144</v>
      </c>
      <c r="AU290" s="146" t="s">
        <v>86</v>
      </c>
      <c r="AV290" s="12" t="s">
        <v>86</v>
      </c>
      <c r="AW290" s="12" t="s">
        <v>32</v>
      </c>
      <c r="AX290" s="12" t="s">
        <v>76</v>
      </c>
      <c r="AY290" s="146" t="s">
        <v>131</v>
      </c>
    </row>
    <row r="291" spans="2:65" s="12" customFormat="1" ht="11.25">
      <c r="B291" s="144"/>
      <c r="D291" s="145" t="s">
        <v>144</v>
      </c>
      <c r="E291" s="146" t="s">
        <v>1</v>
      </c>
      <c r="F291" s="147" t="s">
        <v>442</v>
      </c>
      <c r="H291" s="148">
        <v>4.2000000000000003E-2</v>
      </c>
      <c r="I291" s="149"/>
      <c r="L291" s="144"/>
      <c r="M291" s="150"/>
      <c r="T291" s="151"/>
      <c r="AT291" s="146" t="s">
        <v>144</v>
      </c>
      <c r="AU291" s="146" t="s">
        <v>86</v>
      </c>
      <c r="AV291" s="12" t="s">
        <v>86</v>
      </c>
      <c r="AW291" s="12" t="s">
        <v>32</v>
      </c>
      <c r="AX291" s="12" t="s">
        <v>76</v>
      </c>
      <c r="AY291" s="146" t="s">
        <v>131</v>
      </c>
    </row>
    <row r="292" spans="2:65" s="12" customFormat="1" ht="11.25">
      <c r="B292" s="144"/>
      <c r="D292" s="145" t="s">
        <v>144</v>
      </c>
      <c r="E292" s="146" t="s">
        <v>1</v>
      </c>
      <c r="F292" s="147" t="s">
        <v>443</v>
      </c>
      <c r="H292" s="148">
        <v>3.5999999999999997E-2</v>
      </c>
      <c r="I292" s="149"/>
      <c r="L292" s="144"/>
      <c r="M292" s="150"/>
      <c r="T292" s="151"/>
      <c r="AT292" s="146" t="s">
        <v>144</v>
      </c>
      <c r="AU292" s="146" t="s">
        <v>86</v>
      </c>
      <c r="AV292" s="12" t="s">
        <v>86</v>
      </c>
      <c r="AW292" s="12" t="s">
        <v>32</v>
      </c>
      <c r="AX292" s="12" t="s">
        <v>76</v>
      </c>
      <c r="AY292" s="146" t="s">
        <v>131</v>
      </c>
    </row>
    <row r="293" spans="2:65" s="12" customFormat="1" ht="11.25">
      <c r="B293" s="144"/>
      <c r="D293" s="145" t="s">
        <v>144</v>
      </c>
      <c r="E293" s="146" t="s">
        <v>1</v>
      </c>
      <c r="F293" s="147" t="s">
        <v>444</v>
      </c>
      <c r="H293" s="148">
        <v>0.156</v>
      </c>
      <c r="I293" s="149"/>
      <c r="L293" s="144"/>
      <c r="M293" s="150"/>
      <c r="T293" s="151"/>
      <c r="AT293" s="146" t="s">
        <v>144</v>
      </c>
      <c r="AU293" s="146" t="s">
        <v>86</v>
      </c>
      <c r="AV293" s="12" t="s">
        <v>86</v>
      </c>
      <c r="AW293" s="12" t="s">
        <v>32</v>
      </c>
      <c r="AX293" s="12" t="s">
        <v>76</v>
      </c>
      <c r="AY293" s="146" t="s">
        <v>131</v>
      </c>
    </row>
    <row r="294" spans="2:65" s="13" customFormat="1" ht="11.25">
      <c r="B294" s="152"/>
      <c r="D294" s="145" t="s">
        <v>144</v>
      </c>
      <c r="E294" s="153" t="s">
        <v>1</v>
      </c>
      <c r="F294" s="154" t="s">
        <v>148</v>
      </c>
      <c r="H294" s="155">
        <v>0.91600000000000004</v>
      </c>
      <c r="I294" s="156"/>
      <c r="L294" s="152"/>
      <c r="M294" s="157"/>
      <c r="T294" s="158"/>
      <c r="AT294" s="153" t="s">
        <v>144</v>
      </c>
      <c r="AU294" s="153" t="s">
        <v>86</v>
      </c>
      <c r="AV294" s="13" t="s">
        <v>138</v>
      </c>
      <c r="AW294" s="13" t="s">
        <v>32</v>
      </c>
      <c r="AX294" s="13" t="s">
        <v>84</v>
      </c>
      <c r="AY294" s="153" t="s">
        <v>131</v>
      </c>
    </row>
    <row r="295" spans="2:65" s="12" customFormat="1" ht="11.25">
      <c r="B295" s="144"/>
      <c r="D295" s="145" t="s">
        <v>144</v>
      </c>
      <c r="F295" s="147" t="s">
        <v>445</v>
      </c>
      <c r="H295" s="148">
        <v>0.96199999999999997</v>
      </c>
      <c r="I295" s="149"/>
      <c r="L295" s="144"/>
      <c r="M295" s="150"/>
      <c r="T295" s="151"/>
      <c r="AT295" s="146" t="s">
        <v>144</v>
      </c>
      <c r="AU295" s="146" t="s">
        <v>86</v>
      </c>
      <c r="AV295" s="12" t="s">
        <v>86</v>
      </c>
      <c r="AW295" s="12" t="s">
        <v>4</v>
      </c>
      <c r="AX295" s="12" t="s">
        <v>84</v>
      </c>
      <c r="AY295" s="146" t="s">
        <v>131</v>
      </c>
    </row>
    <row r="296" spans="2:65" s="1" customFormat="1" ht="24.2" customHeight="1">
      <c r="B296" s="31"/>
      <c r="C296" s="131" t="s">
        <v>446</v>
      </c>
      <c r="D296" s="131" t="s">
        <v>133</v>
      </c>
      <c r="E296" s="132" t="s">
        <v>447</v>
      </c>
      <c r="F296" s="133" t="s">
        <v>448</v>
      </c>
      <c r="G296" s="134" t="s">
        <v>240</v>
      </c>
      <c r="H296" s="135">
        <v>99.3</v>
      </c>
      <c r="I296" s="136"/>
      <c r="J296" s="137">
        <f>ROUND(I296*H296,2)</f>
        <v>0</v>
      </c>
      <c r="K296" s="133" t="s">
        <v>137</v>
      </c>
      <c r="L296" s="31"/>
      <c r="M296" s="138" t="s">
        <v>1</v>
      </c>
      <c r="N296" s="139" t="s">
        <v>41</v>
      </c>
      <c r="P296" s="140">
        <f>O296*H296</f>
        <v>0</v>
      </c>
      <c r="Q296" s="140">
        <v>0</v>
      </c>
      <c r="R296" s="140">
        <f>Q296*H296</f>
        <v>0</v>
      </c>
      <c r="S296" s="140">
        <v>0</v>
      </c>
      <c r="T296" s="141">
        <f>S296*H296</f>
        <v>0</v>
      </c>
      <c r="AR296" s="142" t="s">
        <v>219</v>
      </c>
      <c r="AT296" s="142" t="s">
        <v>133</v>
      </c>
      <c r="AU296" s="142" t="s">
        <v>86</v>
      </c>
      <c r="AY296" s="16" t="s">
        <v>131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6" t="s">
        <v>84</v>
      </c>
      <c r="BK296" s="143">
        <f>ROUND(I296*H296,2)</f>
        <v>0</v>
      </c>
      <c r="BL296" s="16" t="s">
        <v>219</v>
      </c>
      <c r="BM296" s="142" t="s">
        <v>449</v>
      </c>
    </row>
    <row r="297" spans="2:65" s="12" customFormat="1" ht="11.25">
      <c r="B297" s="144"/>
      <c r="D297" s="145" t="s">
        <v>144</v>
      </c>
      <c r="E297" s="146" t="s">
        <v>1</v>
      </c>
      <c r="F297" s="147" t="s">
        <v>450</v>
      </c>
      <c r="H297" s="148">
        <v>8.1999999999999993</v>
      </c>
      <c r="I297" s="149"/>
      <c r="L297" s="144"/>
      <c r="M297" s="150"/>
      <c r="T297" s="151"/>
      <c r="AT297" s="146" t="s">
        <v>144</v>
      </c>
      <c r="AU297" s="146" t="s">
        <v>86</v>
      </c>
      <c r="AV297" s="12" t="s">
        <v>86</v>
      </c>
      <c r="AW297" s="12" t="s">
        <v>32</v>
      </c>
      <c r="AX297" s="12" t="s">
        <v>76</v>
      </c>
      <c r="AY297" s="146" t="s">
        <v>131</v>
      </c>
    </row>
    <row r="298" spans="2:65" s="12" customFormat="1" ht="11.25">
      <c r="B298" s="144"/>
      <c r="D298" s="145" t="s">
        <v>144</v>
      </c>
      <c r="E298" s="146" t="s">
        <v>1</v>
      </c>
      <c r="F298" s="147" t="s">
        <v>451</v>
      </c>
      <c r="H298" s="148">
        <v>6.1</v>
      </c>
      <c r="I298" s="149"/>
      <c r="L298" s="144"/>
      <c r="M298" s="150"/>
      <c r="T298" s="151"/>
      <c r="AT298" s="146" t="s">
        <v>144</v>
      </c>
      <c r="AU298" s="146" t="s">
        <v>86</v>
      </c>
      <c r="AV298" s="12" t="s">
        <v>86</v>
      </c>
      <c r="AW298" s="12" t="s">
        <v>32</v>
      </c>
      <c r="AX298" s="12" t="s">
        <v>76</v>
      </c>
      <c r="AY298" s="146" t="s">
        <v>131</v>
      </c>
    </row>
    <row r="299" spans="2:65" s="12" customFormat="1" ht="11.25">
      <c r="B299" s="144"/>
      <c r="D299" s="145" t="s">
        <v>144</v>
      </c>
      <c r="E299" s="146" t="s">
        <v>1</v>
      </c>
      <c r="F299" s="147" t="s">
        <v>452</v>
      </c>
      <c r="H299" s="148">
        <v>35.4</v>
      </c>
      <c r="I299" s="149"/>
      <c r="L299" s="144"/>
      <c r="M299" s="150"/>
      <c r="T299" s="151"/>
      <c r="AT299" s="146" t="s">
        <v>144</v>
      </c>
      <c r="AU299" s="146" t="s">
        <v>86</v>
      </c>
      <c r="AV299" s="12" t="s">
        <v>86</v>
      </c>
      <c r="AW299" s="12" t="s">
        <v>32</v>
      </c>
      <c r="AX299" s="12" t="s">
        <v>76</v>
      </c>
      <c r="AY299" s="146" t="s">
        <v>131</v>
      </c>
    </row>
    <row r="300" spans="2:65" s="12" customFormat="1" ht="11.25">
      <c r="B300" s="144"/>
      <c r="D300" s="145" t="s">
        <v>144</v>
      </c>
      <c r="E300" s="146" t="s">
        <v>1</v>
      </c>
      <c r="F300" s="147" t="s">
        <v>453</v>
      </c>
      <c r="H300" s="148">
        <v>23.4</v>
      </c>
      <c r="I300" s="149"/>
      <c r="L300" s="144"/>
      <c r="M300" s="150"/>
      <c r="T300" s="151"/>
      <c r="AT300" s="146" t="s">
        <v>144</v>
      </c>
      <c r="AU300" s="146" t="s">
        <v>86</v>
      </c>
      <c r="AV300" s="12" t="s">
        <v>86</v>
      </c>
      <c r="AW300" s="12" t="s">
        <v>32</v>
      </c>
      <c r="AX300" s="12" t="s">
        <v>76</v>
      </c>
      <c r="AY300" s="146" t="s">
        <v>131</v>
      </c>
    </row>
    <row r="301" spans="2:65" s="12" customFormat="1" ht="11.25">
      <c r="B301" s="144"/>
      <c r="D301" s="145" t="s">
        <v>144</v>
      </c>
      <c r="E301" s="146" t="s">
        <v>1</v>
      </c>
      <c r="F301" s="147" t="s">
        <v>454</v>
      </c>
      <c r="H301" s="148">
        <v>13.8</v>
      </c>
      <c r="I301" s="149"/>
      <c r="L301" s="144"/>
      <c r="M301" s="150"/>
      <c r="T301" s="151"/>
      <c r="AT301" s="146" t="s">
        <v>144</v>
      </c>
      <c r="AU301" s="146" t="s">
        <v>86</v>
      </c>
      <c r="AV301" s="12" t="s">
        <v>86</v>
      </c>
      <c r="AW301" s="12" t="s">
        <v>32</v>
      </c>
      <c r="AX301" s="12" t="s">
        <v>76</v>
      </c>
      <c r="AY301" s="146" t="s">
        <v>131</v>
      </c>
    </row>
    <row r="302" spans="2:65" s="12" customFormat="1" ht="11.25">
      <c r="B302" s="144"/>
      <c r="D302" s="145" t="s">
        <v>144</v>
      </c>
      <c r="E302" s="146" t="s">
        <v>1</v>
      </c>
      <c r="F302" s="147" t="s">
        <v>455</v>
      </c>
      <c r="H302" s="148">
        <v>10.8</v>
      </c>
      <c r="I302" s="149"/>
      <c r="L302" s="144"/>
      <c r="M302" s="150"/>
      <c r="T302" s="151"/>
      <c r="AT302" s="146" t="s">
        <v>144</v>
      </c>
      <c r="AU302" s="146" t="s">
        <v>86</v>
      </c>
      <c r="AV302" s="12" t="s">
        <v>86</v>
      </c>
      <c r="AW302" s="12" t="s">
        <v>32</v>
      </c>
      <c r="AX302" s="12" t="s">
        <v>76</v>
      </c>
      <c r="AY302" s="146" t="s">
        <v>131</v>
      </c>
    </row>
    <row r="303" spans="2:65" s="12" customFormat="1" ht="11.25">
      <c r="B303" s="144"/>
      <c r="D303" s="145" t="s">
        <v>144</v>
      </c>
      <c r="E303" s="146" t="s">
        <v>1</v>
      </c>
      <c r="F303" s="147" t="s">
        <v>456</v>
      </c>
      <c r="H303" s="148">
        <v>1.6</v>
      </c>
      <c r="I303" s="149"/>
      <c r="L303" s="144"/>
      <c r="M303" s="150"/>
      <c r="T303" s="151"/>
      <c r="AT303" s="146" t="s">
        <v>144</v>
      </c>
      <c r="AU303" s="146" t="s">
        <v>86</v>
      </c>
      <c r="AV303" s="12" t="s">
        <v>86</v>
      </c>
      <c r="AW303" s="12" t="s">
        <v>32</v>
      </c>
      <c r="AX303" s="12" t="s">
        <v>76</v>
      </c>
      <c r="AY303" s="146" t="s">
        <v>131</v>
      </c>
    </row>
    <row r="304" spans="2:65" s="13" customFormat="1" ht="11.25">
      <c r="B304" s="152"/>
      <c r="D304" s="145" t="s">
        <v>144</v>
      </c>
      <c r="E304" s="153" t="s">
        <v>1</v>
      </c>
      <c r="F304" s="154" t="s">
        <v>148</v>
      </c>
      <c r="H304" s="155">
        <v>99.3</v>
      </c>
      <c r="I304" s="156"/>
      <c r="L304" s="152"/>
      <c r="M304" s="157"/>
      <c r="T304" s="158"/>
      <c r="AT304" s="153" t="s">
        <v>144</v>
      </c>
      <c r="AU304" s="153" t="s">
        <v>86</v>
      </c>
      <c r="AV304" s="13" t="s">
        <v>138</v>
      </c>
      <c r="AW304" s="13" t="s">
        <v>32</v>
      </c>
      <c r="AX304" s="13" t="s">
        <v>84</v>
      </c>
      <c r="AY304" s="153" t="s">
        <v>131</v>
      </c>
    </row>
    <row r="305" spans="2:65" s="1" customFormat="1" ht="21.75" customHeight="1">
      <c r="B305" s="31"/>
      <c r="C305" s="165" t="s">
        <v>457</v>
      </c>
      <c r="D305" s="165" t="s">
        <v>232</v>
      </c>
      <c r="E305" s="166" t="s">
        <v>458</v>
      </c>
      <c r="F305" s="167" t="s">
        <v>459</v>
      </c>
      <c r="G305" s="168" t="s">
        <v>142</v>
      </c>
      <c r="H305" s="169">
        <v>2.0529999999999999</v>
      </c>
      <c r="I305" s="170"/>
      <c r="J305" s="171">
        <f>ROUND(I305*H305,2)</f>
        <v>0</v>
      </c>
      <c r="K305" s="167" t="s">
        <v>137</v>
      </c>
      <c r="L305" s="172"/>
      <c r="M305" s="173" t="s">
        <v>1</v>
      </c>
      <c r="N305" s="174" t="s">
        <v>41</v>
      </c>
      <c r="P305" s="140">
        <f>O305*H305</f>
        <v>0</v>
      </c>
      <c r="Q305" s="140">
        <v>0.55000000000000004</v>
      </c>
      <c r="R305" s="140">
        <f>Q305*H305</f>
        <v>1.1291500000000001</v>
      </c>
      <c r="S305" s="140">
        <v>0</v>
      </c>
      <c r="T305" s="141">
        <f>S305*H305</f>
        <v>0</v>
      </c>
      <c r="AR305" s="142" t="s">
        <v>283</v>
      </c>
      <c r="AT305" s="142" t="s">
        <v>232</v>
      </c>
      <c r="AU305" s="142" t="s">
        <v>86</v>
      </c>
      <c r="AY305" s="16" t="s">
        <v>131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6" t="s">
        <v>84</v>
      </c>
      <c r="BK305" s="143">
        <f>ROUND(I305*H305,2)</f>
        <v>0</v>
      </c>
      <c r="BL305" s="16" t="s">
        <v>219</v>
      </c>
      <c r="BM305" s="142" t="s">
        <v>460</v>
      </c>
    </row>
    <row r="306" spans="2:65" s="12" customFormat="1" ht="11.25">
      <c r="B306" s="144"/>
      <c r="D306" s="145" t="s">
        <v>144</v>
      </c>
      <c r="E306" s="146" t="s">
        <v>1</v>
      </c>
      <c r="F306" s="147" t="s">
        <v>461</v>
      </c>
      <c r="H306" s="148">
        <v>0.184</v>
      </c>
      <c r="I306" s="149"/>
      <c r="L306" s="144"/>
      <c r="M306" s="150"/>
      <c r="T306" s="151"/>
      <c r="AT306" s="146" t="s">
        <v>144</v>
      </c>
      <c r="AU306" s="146" t="s">
        <v>86</v>
      </c>
      <c r="AV306" s="12" t="s">
        <v>86</v>
      </c>
      <c r="AW306" s="12" t="s">
        <v>32</v>
      </c>
      <c r="AX306" s="12" t="s">
        <v>76</v>
      </c>
      <c r="AY306" s="146" t="s">
        <v>131</v>
      </c>
    </row>
    <row r="307" spans="2:65" s="12" customFormat="1" ht="11.25">
      <c r="B307" s="144"/>
      <c r="D307" s="145" t="s">
        <v>144</v>
      </c>
      <c r="E307" s="146" t="s">
        <v>1</v>
      </c>
      <c r="F307" s="147" t="s">
        <v>462</v>
      </c>
      <c r="H307" s="148">
        <v>0.13700000000000001</v>
      </c>
      <c r="I307" s="149"/>
      <c r="L307" s="144"/>
      <c r="M307" s="150"/>
      <c r="T307" s="151"/>
      <c r="AT307" s="146" t="s">
        <v>144</v>
      </c>
      <c r="AU307" s="146" t="s">
        <v>86</v>
      </c>
      <c r="AV307" s="12" t="s">
        <v>86</v>
      </c>
      <c r="AW307" s="12" t="s">
        <v>32</v>
      </c>
      <c r="AX307" s="12" t="s">
        <v>76</v>
      </c>
      <c r="AY307" s="146" t="s">
        <v>131</v>
      </c>
    </row>
    <row r="308" spans="2:65" s="12" customFormat="1" ht="11.25">
      <c r="B308" s="144"/>
      <c r="D308" s="145" t="s">
        <v>144</v>
      </c>
      <c r="E308" s="146" t="s">
        <v>1</v>
      </c>
      <c r="F308" s="147" t="s">
        <v>463</v>
      </c>
      <c r="H308" s="148">
        <v>0.68</v>
      </c>
      <c r="I308" s="149"/>
      <c r="L308" s="144"/>
      <c r="M308" s="150"/>
      <c r="T308" s="151"/>
      <c r="AT308" s="146" t="s">
        <v>144</v>
      </c>
      <c r="AU308" s="146" t="s">
        <v>86</v>
      </c>
      <c r="AV308" s="12" t="s">
        <v>86</v>
      </c>
      <c r="AW308" s="12" t="s">
        <v>32</v>
      </c>
      <c r="AX308" s="12" t="s">
        <v>76</v>
      </c>
      <c r="AY308" s="146" t="s">
        <v>131</v>
      </c>
    </row>
    <row r="309" spans="2:65" s="12" customFormat="1" ht="11.25">
      <c r="B309" s="144"/>
      <c r="D309" s="145" t="s">
        <v>144</v>
      </c>
      <c r="E309" s="146" t="s">
        <v>1</v>
      </c>
      <c r="F309" s="147" t="s">
        <v>464</v>
      </c>
      <c r="H309" s="148">
        <v>0.44900000000000001</v>
      </c>
      <c r="I309" s="149"/>
      <c r="L309" s="144"/>
      <c r="M309" s="150"/>
      <c r="T309" s="151"/>
      <c r="AT309" s="146" t="s">
        <v>144</v>
      </c>
      <c r="AU309" s="146" t="s">
        <v>86</v>
      </c>
      <c r="AV309" s="12" t="s">
        <v>86</v>
      </c>
      <c r="AW309" s="12" t="s">
        <v>32</v>
      </c>
      <c r="AX309" s="12" t="s">
        <v>76</v>
      </c>
      <c r="AY309" s="146" t="s">
        <v>131</v>
      </c>
    </row>
    <row r="310" spans="2:65" s="12" customFormat="1" ht="11.25">
      <c r="B310" s="144"/>
      <c r="D310" s="145" t="s">
        <v>144</v>
      </c>
      <c r="E310" s="146" t="s">
        <v>1</v>
      </c>
      <c r="F310" s="147" t="s">
        <v>465</v>
      </c>
      <c r="H310" s="148">
        <v>0.27</v>
      </c>
      <c r="I310" s="149"/>
      <c r="L310" s="144"/>
      <c r="M310" s="150"/>
      <c r="T310" s="151"/>
      <c r="AT310" s="146" t="s">
        <v>144</v>
      </c>
      <c r="AU310" s="146" t="s">
        <v>86</v>
      </c>
      <c r="AV310" s="12" t="s">
        <v>86</v>
      </c>
      <c r="AW310" s="12" t="s">
        <v>32</v>
      </c>
      <c r="AX310" s="12" t="s">
        <v>76</v>
      </c>
      <c r="AY310" s="146" t="s">
        <v>131</v>
      </c>
    </row>
    <row r="311" spans="2:65" s="12" customFormat="1" ht="11.25">
      <c r="B311" s="144"/>
      <c r="D311" s="145" t="s">
        <v>144</v>
      </c>
      <c r="E311" s="146" t="s">
        <v>1</v>
      </c>
      <c r="F311" s="147" t="s">
        <v>466</v>
      </c>
      <c r="H311" s="148">
        <v>0.21199999999999999</v>
      </c>
      <c r="I311" s="149"/>
      <c r="L311" s="144"/>
      <c r="M311" s="150"/>
      <c r="T311" s="151"/>
      <c r="AT311" s="146" t="s">
        <v>144</v>
      </c>
      <c r="AU311" s="146" t="s">
        <v>86</v>
      </c>
      <c r="AV311" s="12" t="s">
        <v>86</v>
      </c>
      <c r="AW311" s="12" t="s">
        <v>32</v>
      </c>
      <c r="AX311" s="12" t="s">
        <v>76</v>
      </c>
      <c r="AY311" s="146" t="s">
        <v>131</v>
      </c>
    </row>
    <row r="312" spans="2:65" s="12" customFormat="1" ht="11.25">
      <c r="B312" s="144"/>
      <c r="D312" s="145" t="s">
        <v>144</v>
      </c>
      <c r="E312" s="146" t="s">
        <v>1</v>
      </c>
      <c r="F312" s="147" t="s">
        <v>467</v>
      </c>
      <c r="H312" s="148">
        <v>2.3E-2</v>
      </c>
      <c r="I312" s="149"/>
      <c r="L312" s="144"/>
      <c r="M312" s="150"/>
      <c r="T312" s="151"/>
      <c r="AT312" s="146" t="s">
        <v>144</v>
      </c>
      <c r="AU312" s="146" t="s">
        <v>86</v>
      </c>
      <c r="AV312" s="12" t="s">
        <v>86</v>
      </c>
      <c r="AW312" s="12" t="s">
        <v>32</v>
      </c>
      <c r="AX312" s="12" t="s">
        <v>76</v>
      </c>
      <c r="AY312" s="146" t="s">
        <v>131</v>
      </c>
    </row>
    <row r="313" spans="2:65" s="13" customFormat="1" ht="11.25">
      <c r="B313" s="152"/>
      <c r="D313" s="145" t="s">
        <v>144</v>
      </c>
      <c r="E313" s="153" t="s">
        <v>1</v>
      </c>
      <c r="F313" s="154" t="s">
        <v>148</v>
      </c>
      <c r="H313" s="155">
        <v>1.9550000000000001</v>
      </c>
      <c r="I313" s="156"/>
      <c r="L313" s="152"/>
      <c r="M313" s="157"/>
      <c r="T313" s="158"/>
      <c r="AT313" s="153" t="s">
        <v>144</v>
      </c>
      <c r="AU313" s="153" t="s">
        <v>86</v>
      </c>
      <c r="AV313" s="13" t="s">
        <v>138</v>
      </c>
      <c r="AW313" s="13" t="s">
        <v>32</v>
      </c>
      <c r="AX313" s="13" t="s">
        <v>84</v>
      </c>
      <c r="AY313" s="153" t="s">
        <v>131</v>
      </c>
    </row>
    <row r="314" spans="2:65" s="12" customFormat="1" ht="11.25">
      <c r="B314" s="144"/>
      <c r="D314" s="145" t="s">
        <v>144</v>
      </c>
      <c r="F314" s="147" t="s">
        <v>468</v>
      </c>
      <c r="H314" s="148">
        <v>2.0529999999999999</v>
      </c>
      <c r="I314" s="149"/>
      <c r="L314" s="144"/>
      <c r="M314" s="150"/>
      <c r="T314" s="151"/>
      <c r="AT314" s="146" t="s">
        <v>144</v>
      </c>
      <c r="AU314" s="146" t="s">
        <v>86</v>
      </c>
      <c r="AV314" s="12" t="s">
        <v>86</v>
      </c>
      <c r="AW314" s="12" t="s">
        <v>4</v>
      </c>
      <c r="AX314" s="12" t="s">
        <v>84</v>
      </c>
      <c r="AY314" s="146" t="s">
        <v>131</v>
      </c>
    </row>
    <row r="315" spans="2:65" s="1" customFormat="1" ht="24.2" customHeight="1">
      <c r="B315" s="31"/>
      <c r="C315" s="131" t="s">
        <v>469</v>
      </c>
      <c r="D315" s="131" t="s">
        <v>133</v>
      </c>
      <c r="E315" s="132" t="s">
        <v>470</v>
      </c>
      <c r="F315" s="133" t="s">
        <v>471</v>
      </c>
      <c r="G315" s="134" t="s">
        <v>240</v>
      </c>
      <c r="H315" s="135">
        <v>14.8</v>
      </c>
      <c r="I315" s="136"/>
      <c r="J315" s="137">
        <f>ROUND(I315*H315,2)</f>
        <v>0</v>
      </c>
      <c r="K315" s="133" t="s">
        <v>137</v>
      </c>
      <c r="L315" s="31"/>
      <c r="M315" s="138" t="s">
        <v>1</v>
      </c>
      <c r="N315" s="139" t="s">
        <v>41</v>
      </c>
      <c r="P315" s="140">
        <f>O315*H315</f>
        <v>0</v>
      </c>
      <c r="Q315" s="140">
        <v>0</v>
      </c>
      <c r="R315" s="140">
        <f>Q315*H315</f>
        <v>0</v>
      </c>
      <c r="S315" s="140">
        <v>0</v>
      </c>
      <c r="T315" s="141">
        <f>S315*H315</f>
        <v>0</v>
      </c>
      <c r="AR315" s="142" t="s">
        <v>219</v>
      </c>
      <c r="AT315" s="142" t="s">
        <v>133</v>
      </c>
      <c r="AU315" s="142" t="s">
        <v>86</v>
      </c>
      <c r="AY315" s="16" t="s">
        <v>131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6" t="s">
        <v>84</v>
      </c>
      <c r="BK315" s="143">
        <f>ROUND(I315*H315,2)</f>
        <v>0</v>
      </c>
      <c r="BL315" s="16" t="s">
        <v>219</v>
      </c>
      <c r="BM315" s="142" t="s">
        <v>472</v>
      </c>
    </row>
    <row r="316" spans="2:65" s="12" customFormat="1" ht="11.25">
      <c r="B316" s="144"/>
      <c r="D316" s="145" t="s">
        <v>144</v>
      </c>
      <c r="E316" s="146" t="s">
        <v>1</v>
      </c>
      <c r="F316" s="147" t="s">
        <v>473</v>
      </c>
      <c r="H316" s="148">
        <v>4.0999999999999996</v>
      </c>
      <c r="I316" s="149"/>
      <c r="L316" s="144"/>
      <c r="M316" s="150"/>
      <c r="T316" s="151"/>
      <c r="AT316" s="146" t="s">
        <v>144</v>
      </c>
      <c r="AU316" s="146" t="s">
        <v>86</v>
      </c>
      <c r="AV316" s="12" t="s">
        <v>86</v>
      </c>
      <c r="AW316" s="12" t="s">
        <v>32</v>
      </c>
      <c r="AX316" s="12" t="s">
        <v>76</v>
      </c>
      <c r="AY316" s="146" t="s">
        <v>131</v>
      </c>
    </row>
    <row r="317" spans="2:65" s="12" customFormat="1" ht="11.25">
      <c r="B317" s="144"/>
      <c r="D317" s="145" t="s">
        <v>144</v>
      </c>
      <c r="E317" s="146" t="s">
        <v>1</v>
      </c>
      <c r="F317" s="147" t="s">
        <v>474</v>
      </c>
      <c r="H317" s="148">
        <v>6.1</v>
      </c>
      <c r="I317" s="149"/>
      <c r="L317" s="144"/>
      <c r="M317" s="150"/>
      <c r="T317" s="151"/>
      <c r="AT317" s="146" t="s">
        <v>144</v>
      </c>
      <c r="AU317" s="146" t="s">
        <v>86</v>
      </c>
      <c r="AV317" s="12" t="s">
        <v>86</v>
      </c>
      <c r="AW317" s="12" t="s">
        <v>32</v>
      </c>
      <c r="AX317" s="12" t="s">
        <v>76</v>
      </c>
      <c r="AY317" s="146" t="s">
        <v>131</v>
      </c>
    </row>
    <row r="318" spans="2:65" s="12" customFormat="1" ht="11.25">
      <c r="B318" s="144"/>
      <c r="D318" s="145" t="s">
        <v>144</v>
      </c>
      <c r="E318" s="146" t="s">
        <v>1</v>
      </c>
      <c r="F318" s="147" t="s">
        <v>475</v>
      </c>
      <c r="H318" s="148">
        <v>4.5999999999999996</v>
      </c>
      <c r="I318" s="149"/>
      <c r="L318" s="144"/>
      <c r="M318" s="150"/>
      <c r="T318" s="151"/>
      <c r="AT318" s="146" t="s">
        <v>144</v>
      </c>
      <c r="AU318" s="146" t="s">
        <v>86</v>
      </c>
      <c r="AV318" s="12" t="s">
        <v>86</v>
      </c>
      <c r="AW318" s="12" t="s">
        <v>32</v>
      </c>
      <c r="AX318" s="12" t="s">
        <v>76</v>
      </c>
      <c r="AY318" s="146" t="s">
        <v>131</v>
      </c>
    </row>
    <row r="319" spans="2:65" s="13" customFormat="1" ht="11.25">
      <c r="B319" s="152"/>
      <c r="D319" s="145" t="s">
        <v>144</v>
      </c>
      <c r="E319" s="153" t="s">
        <v>1</v>
      </c>
      <c r="F319" s="154" t="s">
        <v>148</v>
      </c>
      <c r="H319" s="155">
        <v>14.8</v>
      </c>
      <c r="I319" s="156"/>
      <c r="L319" s="152"/>
      <c r="M319" s="157"/>
      <c r="T319" s="158"/>
      <c r="AT319" s="153" t="s">
        <v>144</v>
      </c>
      <c r="AU319" s="153" t="s">
        <v>86</v>
      </c>
      <c r="AV319" s="13" t="s">
        <v>138</v>
      </c>
      <c r="AW319" s="13" t="s">
        <v>32</v>
      </c>
      <c r="AX319" s="13" t="s">
        <v>84</v>
      </c>
      <c r="AY319" s="153" t="s">
        <v>131</v>
      </c>
    </row>
    <row r="320" spans="2:65" s="1" customFormat="1" ht="21.75" customHeight="1">
      <c r="B320" s="31"/>
      <c r="C320" s="165" t="s">
        <v>476</v>
      </c>
      <c r="D320" s="165" t="s">
        <v>232</v>
      </c>
      <c r="E320" s="166" t="s">
        <v>477</v>
      </c>
      <c r="F320" s="167" t="s">
        <v>478</v>
      </c>
      <c r="G320" s="168" t="s">
        <v>142</v>
      </c>
      <c r="H320" s="169">
        <v>0.39800000000000002</v>
      </c>
      <c r="I320" s="170"/>
      <c r="J320" s="171">
        <f>ROUND(I320*H320,2)</f>
        <v>0</v>
      </c>
      <c r="K320" s="167" t="s">
        <v>137</v>
      </c>
      <c r="L320" s="172"/>
      <c r="M320" s="173" t="s">
        <v>1</v>
      </c>
      <c r="N320" s="174" t="s">
        <v>41</v>
      </c>
      <c r="P320" s="140">
        <f>O320*H320</f>
        <v>0</v>
      </c>
      <c r="Q320" s="140">
        <v>0.55000000000000004</v>
      </c>
      <c r="R320" s="140">
        <f>Q320*H320</f>
        <v>0.21890000000000004</v>
      </c>
      <c r="S320" s="140">
        <v>0</v>
      </c>
      <c r="T320" s="141">
        <f>S320*H320</f>
        <v>0</v>
      </c>
      <c r="AR320" s="142" t="s">
        <v>283</v>
      </c>
      <c r="AT320" s="142" t="s">
        <v>232</v>
      </c>
      <c r="AU320" s="142" t="s">
        <v>86</v>
      </c>
      <c r="AY320" s="16" t="s">
        <v>131</v>
      </c>
      <c r="BE320" s="143">
        <f>IF(N320="základní",J320,0)</f>
        <v>0</v>
      </c>
      <c r="BF320" s="143">
        <f>IF(N320="snížená",J320,0)</f>
        <v>0</v>
      </c>
      <c r="BG320" s="143">
        <f>IF(N320="zákl. přenesená",J320,0)</f>
        <v>0</v>
      </c>
      <c r="BH320" s="143">
        <f>IF(N320="sníž. přenesená",J320,0)</f>
        <v>0</v>
      </c>
      <c r="BI320" s="143">
        <f>IF(N320="nulová",J320,0)</f>
        <v>0</v>
      </c>
      <c r="BJ320" s="16" t="s">
        <v>84</v>
      </c>
      <c r="BK320" s="143">
        <f>ROUND(I320*H320,2)</f>
        <v>0</v>
      </c>
      <c r="BL320" s="16" t="s">
        <v>219</v>
      </c>
      <c r="BM320" s="142" t="s">
        <v>479</v>
      </c>
    </row>
    <row r="321" spans="2:65" s="12" customFormat="1" ht="11.25">
      <c r="B321" s="144"/>
      <c r="D321" s="145" t="s">
        <v>144</v>
      </c>
      <c r="E321" s="146" t="s">
        <v>1</v>
      </c>
      <c r="F321" s="147" t="s">
        <v>480</v>
      </c>
      <c r="H321" s="148">
        <v>0.105</v>
      </c>
      <c r="I321" s="149"/>
      <c r="L321" s="144"/>
      <c r="M321" s="150"/>
      <c r="T321" s="151"/>
      <c r="AT321" s="146" t="s">
        <v>144</v>
      </c>
      <c r="AU321" s="146" t="s">
        <v>86</v>
      </c>
      <c r="AV321" s="12" t="s">
        <v>86</v>
      </c>
      <c r="AW321" s="12" t="s">
        <v>32</v>
      </c>
      <c r="AX321" s="12" t="s">
        <v>76</v>
      </c>
      <c r="AY321" s="146" t="s">
        <v>131</v>
      </c>
    </row>
    <row r="322" spans="2:65" s="12" customFormat="1" ht="11.25">
      <c r="B322" s="144"/>
      <c r="D322" s="145" t="s">
        <v>144</v>
      </c>
      <c r="E322" s="146" t="s">
        <v>1</v>
      </c>
      <c r="F322" s="147" t="s">
        <v>481</v>
      </c>
      <c r="H322" s="148">
        <v>0.156</v>
      </c>
      <c r="I322" s="149"/>
      <c r="L322" s="144"/>
      <c r="M322" s="150"/>
      <c r="T322" s="151"/>
      <c r="AT322" s="146" t="s">
        <v>144</v>
      </c>
      <c r="AU322" s="146" t="s">
        <v>86</v>
      </c>
      <c r="AV322" s="12" t="s">
        <v>86</v>
      </c>
      <c r="AW322" s="12" t="s">
        <v>32</v>
      </c>
      <c r="AX322" s="12" t="s">
        <v>76</v>
      </c>
      <c r="AY322" s="146" t="s">
        <v>131</v>
      </c>
    </row>
    <row r="323" spans="2:65" s="12" customFormat="1" ht="11.25">
      <c r="B323" s="144"/>
      <c r="D323" s="145" t="s">
        <v>144</v>
      </c>
      <c r="E323" s="146" t="s">
        <v>1</v>
      </c>
      <c r="F323" s="147" t="s">
        <v>482</v>
      </c>
      <c r="H323" s="148">
        <v>0.11799999999999999</v>
      </c>
      <c r="I323" s="149"/>
      <c r="L323" s="144"/>
      <c r="M323" s="150"/>
      <c r="T323" s="151"/>
      <c r="AT323" s="146" t="s">
        <v>144</v>
      </c>
      <c r="AU323" s="146" t="s">
        <v>86</v>
      </c>
      <c r="AV323" s="12" t="s">
        <v>86</v>
      </c>
      <c r="AW323" s="12" t="s">
        <v>32</v>
      </c>
      <c r="AX323" s="12" t="s">
        <v>76</v>
      </c>
      <c r="AY323" s="146" t="s">
        <v>131</v>
      </c>
    </row>
    <row r="324" spans="2:65" s="13" customFormat="1" ht="11.25">
      <c r="B324" s="152"/>
      <c r="D324" s="145" t="s">
        <v>144</v>
      </c>
      <c r="E324" s="153" t="s">
        <v>1</v>
      </c>
      <c r="F324" s="154" t="s">
        <v>148</v>
      </c>
      <c r="H324" s="155">
        <v>0.379</v>
      </c>
      <c r="I324" s="156"/>
      <c r="L324" s="152"/>
      <c r="M324" s="157"/>
      <c r="T324" s="158"/>
      <c r="AT324" s="153" t="s">
        <v>144</v>
      </c>
      <c r="AU324" s="153" t="s">
        <v>86</v>
      </c>
      <c r="AV324" s="13" t="s">
        <v>138</v>
      </c>
      <c r="AW324" s="13" t="s">
        <v>32</v>
      </c>
      <c r="AX324" s="13" t="s">
        <v>84</v>
      </c>
      <c r="AY324" s="153" t="s">
        <v>131</v>
      </c>
    </row>
    <row r="325" spans="2:65" s="12" customFormat="1" ht="11.25">
      <c r="B325" s="144"/>
      <c r="D325" s="145" t="s">
        <v>144</v>
      </c>
      <c r="F325" s="147" t="s">
        <v>483</v>
      </c>
      <c r="H325" s="148">
        <v>0.39800000000000002</v>
      </c>
      <c r="I325" s="149"/>
      <c r="L325" s="144"/>
      <c r="M325" s="150"/>
      <c r="T325" s="151"/>
      <c r="AT325" s="146" t="s">
        <v>144</v>
      </c>
      <c r="AU325" s="146" t="s">
        <v>86</v>
      </c>
      <c r="AV325" s="12" t="s">
        <v>86</v>
      </c>
      <c r="AW325" s="12" t="s">
        <v>4</v>
      </c>
      <c r="AX325" s="12" t="s">
        <v>84</v>
      </c>
      <c r="AY325" s="146" t="s">
        <v>131</v>
      </c>
    </row>
    <row r="326" spans="2:65" s="1" customFormat="1" ht="24.2" customHeight="1">
      <c r="B326" s="31"/>
      <c r="C326" s="131" t="s">
        <v>484</v>
      </c>
      <c r="D326" s="131" t="s">
        <v>133</v>
      </c>
      <c r="E326" s="132" t="s">
        <v>485</v>
      </c>
      <c r="F326" s="133" t="s">
        <v>486</v>
      </c>
      <c r="G326" s="134" t="s">
        <v>240</v>
      </c>
      <c r="H326" s="135">
        <v>32.9</v>
      </c>
      <c r="I326" s="136"/>
      <c r="J326" s="137">
        <f>ROUND(I326*H326,2)</f>
        <v>0</v>
      </c>
      <c r="K326" s="133" t="s">
        <v>137</v>
      </c>
      <c r="L326" s="31"/>
      <c r="M326" s="138" t="s">
        <v>1</v>
      </c>
      <c r="N326" s="139" t="s">
        <v>41</v>
      </c>
      <c r="P326" s="140">
        <f>O326*H326</f>
        <v>0</v>
      </c>
      <c r="Q326" s="140">
        <v>0</v>
      </c>
      <c r="R326" s="140">
        <f>Q326*H326</f>
        <v>0</v>
      </c>
      <c r="S326" s="140">
        <v>0</v>
      </c>
      <c r="T326" s="141">
        <f>S326*H326</f>
        <v>0</v>
      </c>
      <c r="AR326" s="142" t="s">
        <v>219</v>
      </c>
      <c r="AT326" s="142" t="s">
        <v>133</v>
      </c>
      <c r="AU326" s="142" t="s">
        <v>86</v>
      </c>
      <c r="AY326" s="16" t="s">
        <v>131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6" t="s">
        <v>84</v>
      </c>
      <c r="BK326" s="143">
        <f>ROUND(I326*H326,2)</f>
        <v>0</v>
      </c>
      <c r="BL326" s="16" t="s">
        <v>219</v>
      </c>
      <c r="BM326" s="142" t="s">
        <v>487</v>
      </c>
    </row>
    <row r="327" spans="2:65" s="12" customFormat="1" ht="11.25">
      <c r="B327" s="144"/>
      <c r="D327" s="145" t="s">
        <v>144</v>
      </c>
      <c r="E327" s="146" t="s">
        <v>1</v>
      </c>
      <c r="F327" s="147" t="s">
        <v>488</v>
      </c>
      <c r="H327" s="148">
        <v>24</v>
      </c>
      <c r="I327" s="149"/>
      <c r="L327" s="144"/>
      <c r="M327" s="150"/>
      <c r="T327" s="151"/>
      <c r="AT327" s="146" t="s">
        <v>144</v>
      </c>
      <c r="AU327" s="146" t="s">
        <v>86</v>
      </c>
      <c r="AV327" s="12" t="s">
        <v>86</v>
      </c>
      <c r="AW327" s="12" t="s">
        <v>32</v>
      </c>
      <c r="AX327" s="12" t="s">
        <v>76</v>
      </c>
      <c r="AY327" s="146" t="s">
        <v>131</v>
      </c>
    </row>
    <row r="328" spans="2:65" s="12" customFormat="1" ht="11.25">
      <c r="B328" s="144"/>
      <c r="D328" s="145" t="s">
        <v>144</v>
      </c>
      <c r="E328" s="146" t="s">
        <v>1</v>
      </c>
      <c r="F328" s="147" t="s">
        <v>489</v>
      </c>
      <c r="H328" s="148">
        <v>3.7</v>
      </c>
      <c r="I328" s="149"/>
      <c r="L328" s="144"/>
      <c r="M328" s="150"/>
      <c r="T328" s="151"/>
      <c r="AT328" s="146" t="s">
        <v>144</v>
      </c>
      <c r="AU328" s="146" t="s">
        <v>86</v>
      </c>
      <c r="AV328" s="12" t="s">
        <v>86</v>
      </c>
      <c r="AW328" s="12" t="s">
        <v>32</v>
      </c>
      <c r="AX328" s="12" t="s">
        <v>76</v>
      </c>
      <c r="AY328" s="146" t="s">
        <v>131</v>
      </c>
    </row>
    <row r="329" spans="2:65" s="12" customFormat="1" ht="11.25">
      <c r="B329" s="144"/>
      <c r="D329" s="145" t="s">
        <v>144</v>
      </c>
      <c r="E329" s="146" t="s">
        <v>1</v>
      </c>
      <c r="F329" s="147" t="s">
        <v>490</v>
      </c>
      <c r="H329" s="148">
        <v>3.4</v>
      </c>
      <c r="I329" s="149"/>
      <c r="L329" s="144"/>
      <c r="M329" s="150"/>
      <c r="T329" s="151"/>
      <c r="AT329" s="146" t="s">
        <v>144</v>
      </c>
      <c r="AU329" s="146" t="s">
        <v>86</v>
      </c>
      <c r="AV329" s="12" t="s">
        <v>86</v>
      </c>
      <c r="AW329" s="12" t="s">
        <v>32</v>
      </c>
      <c r="AX329" s="12" t="s">
        <v>76</v>
      </c>
      <c r="AY329" s="146" t="s">
        <v>131</v>
      </c>
    </row>
    <row r="330" spans="2:65" s="12" customFormat="1" ht="11.25">
      <c r="B330" s="144"/>
      <c r="D330" s="145" t="s">
        <v>144</v>
      </c>
      <c r="E330" s="146" t="s">
        <v>1</v>
      </c>
      <c r="F330" s="147" t="s">
        <v>491</v>
      </c>
      <c r="H330" s="148">
        <v>1.8</v>
      </c>
      <c r="I330" s="149"/>
      <c r="L330" s="144"/>
      <c r="M330" s="150"/>
      <c r="T330" s="151"/>
      <c r="AT330" s="146" t="s">
        <v>144</v>
      </c>
      <c r="AU330" s="146" t="s">
        <v>86</v>
      </c>
      <c r="AV330" s="12" t="s">
        <v>86</v>
      </c>
      <c r="AW330" s="12" t="s">
        <v>32</v>
      </c>
      <c r="AX330" s="12" t="s">
        <v>76</v>
      </c>
      <c r="AY330" s="146" t="s">
        <v>131</v>
      </c>
    </row>
    <row r="331" spans="2:65" s="13" customFormat="1" ht="11.25">
      <c r="B331" s="152"/>
      <c r="D331" s="145" t="s">
        <v>144</v>
      </c>
      <c r="E331" s="153" t="s">
        <v>1</v>
      </c>
      <c r="F331" s="154" t="s">
        <v>148</v>
      </c>
      <c r="H331" s="155">
        <v>32.9</v>
      </c>
      <c r="I331" s="156"/>
      <c r="L331" s="152"/>
      <c r="M331" s="157"/>
      <c r="T331" s="158"/>
      <c r="AT331" s="153" t="s">
        <v>144</v>
      </c>
      <c r="AU331" s="153" t="s">
        <v>86</v>
      </c>
      <c r="AV331" s="13" t="s">
        <v>138</v>
      </c>
      <c r="AW331" s="13" t="s">
        <v>32</v>
      </c>
      <c r="AX331" s="13" t="s">
        <v>84</v>
      </c>
      <c r="AY331" s="153" t="s">
        <v>131</v>
      </c>
    </row>
    <row r="332" spans="2:65" s="1" customFormat="1" ht="21.75" customHeight="1">
      <c r="B332" s="31"/>
      <c r="C332" s="165" t="s">
        <v>492</v>
      </c>
      <c r="D332" s="165" t="s">
        <v>232</v>
      </c>
      <c r="E332" s="166" t="s">
        <v>493</v>
      </c>
      <c r="F332" s="167" t="s">
        <v>494</v>
      </c>
      <c r="G332" s="168" t="s">
        <v>142</v>
      </c>
      <c r="H332" s="169">
        <v>1.159</v>
      </c>
      <c r="I332" s="170"/>
      <c r="J332" s="171">
        <f>ROUND(I332*H332,2)</f>
        <v>0</v>
      </c>
      <c r="K332" s="167" t="s">
        <v>137</v>
      </c>
      <c r="L332" s="172"/>
      <c r="M332" s="173" t="s">
        <v>1</v>
      </c>
      <c r="N332" s="174" t="s">
        <v>41</v>
      </c>
      <c r="P332" s="140">
        <f>O332*H332</f>
        <v>0</v>
      </c>
      <c r="Q332" s="140">
        <v>0.55000000000000004</v>
      </c>
      <c r="R332" s="140">
        <f>Q332*H332</f>
        <v>0.63745000000000007</v>
      </c>
      <c r="S332" s="140">
        <v>0</v>
      </c>
      <c r="T332" s="141">
        <f>S332*H332</f>
        <v>0</v>
      </c>
      <c r="AR332" s="142" t="s">
        <v>283</v>
      </c>
      <c r="AT332" s="142" t="s">
        <v>232</v>
      </c>
      <c r="AU332" s="142" t="s">
        <v>86</v>
      </c>
      <c r="AY332" s="16" t="s">
        <v>131</v>
      </c>
      <c r="BE332" s="143">
        <f>IF(N332="základní",J332,0)</f>
        <v>0</v>
      </c>
      <c r="BF332" s="143">
        <f>IF(N332="snížená",J332,0)</f>
        <v>0</v>
      </c>
      <c r="BG332" s="143">
        <f>IF(N332="zákl. přenesená",J332,0)</f>
        <v>0</v>
      </c>
      <c r="BH332" s="143">
        <f>IF(N332="sníž. přenesená",J332,0)</f>
        <v>0</v>
      </c>
      <c r="BI332" s="143">
        <f>IF(N332="nulová",J332,0)</f>
        <v>0</v>
      </c>
      <c r="BJ332" s="16" t="s">
        <v>84</v>
      </c>
      <c r="BK332" s="143">
        <f>ROUND(I332*H332,2)</f>
        <v>0</v>
      </c>
      <c r="BL332" s="16" t="s">
        <v>219</v>
      </c>
      <c r="BM332" s="142" t="s">
        <v>495</v>
      </c>
    </row>
    <row r="333" spans="2:65" s="12" customFormat="1" ht="11.25">
      <c r="B333" s="144"/>
      <c r="D333" s="145" t="s">
        <v>144</v>
      </c>
      <c r="E333" s="146" t="s">
        <v>1</v>
      </c>
      <c r="F333" s="147" t="s">
        <v>496</v>
      </c>
      <c r="H333" s="148">
        <v>0.80600000000000005</v>
      </c>
      <c r="I333" s="149"/>
      <c r="L333" s="144"/>
      <c r="M333" s="150"/>
      <c r="T333" s="151"/>
      <c r="AT333" s="146" t="s">
        <v>144</v>
      </c>
      <c r="AU333" s="146" t="s">
        <v>86</v>
      </c>
      <c r="AV333" s="12" t="s">
        <v>86</v>
      </c>
      <c r="AW333" s="12" t="s">
        <v>32</v>
      </c>
      <c r="AX333" s="12" t="s">
        <v>76</v>
      </c>
      <c r="AY333" s="146" t="s">
        <v>131</v>
      </c>
    </row>
    <row r="334" spans="2:65" s="12" customFormat="1" ht="11.25">
      <c r="B334" s="144"/>
      <c r="D334" s="145" t="s">
        <v>144</v>
      </c>
      <c r="E334" s="146" t="s">
        <v>1</v>
      </c>
      <c r="F334" s="147" t="s">
        <v>497</v>
      </c>
      <c r="H334" s="148">
        <v>0.124</v>
      </c>
      <c r="I334" s="149"/>
      <c r="L334" s="144"/>
      <c r="M334" s="150"/>
      <c r="T334" s="151"/>
      <c r="AT334" s="146" t="s">
        <v>144</v>
      </c>
      <c r="AU334" s="146" t="s">
        <v>86</v>
      </c>
      <c r="AV334" s="12" t="s">
        <v>86</v>
      </c>
      <c r="AW334" s="12" t="s">
        <v>32</v>
      </c>
      <c r="AX334" s="12" t="s">
        <v>76</v>
      </c>
      <c r="AY334" s="146" t="s">
        <v>131</v>
      </c>
    </row>
    <row r="335" spans="2:65" s="12" customFormat="1" ht="11.25">
      <c r="B335" s="144"/>
      <c r="D335" s="145" t="s">
        <v>144</v>
      </c>
      <c r="E335" s="146" t="s">
        <v>1</v>
      </c>
      <c r="F335" s="147" t="s">
        <v>498</v>
      </c>
      <c r="H335" s="148">
        <v>0.114</v>
      </c>
      <c r="I335" s="149"/>
      <c r="L335" s="144"/>
      <c r="M335" s="150"/>
      <c r="T335" s="151"/>
      <c r="AT335" s="146" t="s">
        <v>144</v>
      </c>
      <c r="AU335" s="146" t="s">
        <v>86</v>
      </c>
      <c r="AV335" s="12" t="s">
        <v>86</v>
      </c>
      <c r="AW335" s="12" t="s">
        <v>32</v>
      </c>
      <c r="AX335" s="12" t="s">
        <v>76</v>
      </c>
      <c r="AY335" s="146" t="s">
        <v>131</v>
      </c>
    </row>
    <row r="336" spans="2:65" s="12" customFormat="1" ht="11.25">
      <c r="B336" s="144"/>
      <c r="D336" s="145" t="s">
        <v>144</v>
      </c>
      <c r="E336" s="146" t="s">
        <v>1</v>
      </c>
      <c r="F336" s="147" t="s">
        <v>499</v>
      </c>
      <c r="H336" s="148">
        <v>0.06</v>
      </c>
      <c r="I336" s="149"/>
      <c r="L336" s="144"/>
      <c r="M336" s="150"/>
      <c r="T336" s="151"/>
      <c r="AT336" s="146" t="s">
        <v>144</v>
      </c>
      <c r="AU336" s="146" t="s">
        <v>86</v>
      </c>
      <c r="AV336" s="12" t="s">
        <v>86</v>
      </c>
      <c r="AW336" s="12" t="s">
        <v>32</v>
      </c>
      <c r="AX336" s="12" t="s">
        <v>76</v>
      </c>
      <c r="AY336" s="146" t="s">
        <v>131</v>
      </c>
    </row>
    <row r="337" spans="2:65" s="13" customFormat="1" ht="11.25">
      <c r="B337" s="152"/>
      <c r="D337" s="145" t="s">
        <v>144</v>
      </c>
      <c r="E337" s="153" t="s">
        <v>1</v>
      </c>
      <c r="F337" s="154" t="s">
        <v>148</v>
      </c>
      <c r="H337" s="155">
        <v>1.1040000000000001</v>
      </c>
      <c r="I337" s="156"/>
      <c r="L337" s="152"/>
      <c r="M337" s="157"/>
      <c r="T337" s="158"/>
      <c r="AT337" s="153" t="s">
        <v>144</v>
      </c>
      <c r="AU337" s="153" t="s">
        <v>86</v>
      </c>
      <c r="AV337" s="13" t="s">
        <v>138</v>
      </c>
      <c r="AW337" s="13" t="s">
        <v>32</v>
      </c>
      <c r="AX337" s="13" t="s">
        <v>84</v>
      </c>
      <c r="AY337" s="153" t="s">
        <v>131</v>
      </c>
    </row>
    <row r="338" spans="2:65" s="12" customFormat="1" ht="11.25">
      <c r="B338" s="144"/>
      <c r="D338" s="145" t="s">
        <v>144</v>
      </c>
      <c r="F338" s="147" t="s">
        <v>500</v>
      </c>
      <c r="H338" s="148">
        <v>1.159</v>
      </c>
      <c r="I338" s="149"/>
      <c r="L338" s="144"/>
      <c r="M338" s="150"/>
      <c r="T338" s="151"/>
      <c r="AT338" s="146" t="s">
        <v>144</v>
      </c>
      <c r="AU338" s="146" t="s">
        <v>86</v>
      </c>
      <c r="AV338" s="12" t="s">
        <v>86</v>
      </c>
      <c r="AW338" s="12" t="s">
        <v>4</v>
      </c>
      <c r="AX338" s="12" t="s">
        <v>84</v>
      </c>
      <c r="AY338" s="146" t="s">
        <v>131</v>
      </c>
    </row>
    <row r="339" spans="2:65" s="1" customFormat="1" ht="24.2" customHeight="1">
      <c r="B339" s="31"/>
      <c r="C339" s="131" t="s">
        <v>501</v>
      </c>
      <c r="D339" s="131" t="s">
        <v>133</v>
      </c>
      <c r="E339" s="132" t="s">
        <v>502</v>
      </c>
      <c r="F339" s="133" t="s">
        <v>503</v>
      </c>
      <c r="G339" s="134" t="s">
        <v>240</v>
      </c>
      <c r="H339" s="135">
        <v>10.4</v>
      </c>
      <c r="I339" s="136"/>
      <c r="J339" s="137">
        <f>ROUND(I339*H339,2)</f>
        <v>0</v>
      </c>
      <c r="K339" s="133" t="s">
        <v>137</v>
      </c>
      <c r="L339" s="31"/>
      <c r="M339" s="138" t="s">
        <v>1</v>
      </c>
      <c r="N339" s="139" t="s">
        <v>41</v>
      </c>
      <c r="P339" s="140">
        <f>O339*H339</f>
        <v>0</v>
      </c>
      <c r="Q339" s="140">
        <v>0</v>
      </c>
      <c r="R339" s="140">
        <f>Q339*H339</f>
        <v>0</v>
      </c>
      <c r="S339" s="140">
        <v>0</v>
      </c>
      <c r="T339" s="141">
        <f>S339*H339</f>
        <v>0</v>
      </c>
      <c r="AR339" s="142" t="s">
        <v>219</v>
      </c>
      <c r="AT339" s="142" t="s">
        <v>133</v>
      </c>
      <c r="AU339" s="142" t="s">
        <v>86</v>
      </c>
      <c r="AY339" s="16" t="s">
        <v>131</v>
      </c>
      <c r="BE339" s="143">
        <f>IF(N339="základní",J339,0)</f>
        <v>0</v>
      </c>
      <c r="BF339" s="143">
        <f>IF(N339="snížená",J339,0)</f>
        <v>0</v>
      </c>
      <c r="BG339" s="143">
        <f>IF(N339="zákl. přenesená",J339,0)</f>
        <v>0</v>
      </c>
      <c r="BH339" s="143">
        <f>IF(N339="sníž. přenesená",J339,0)</f>
        <v>0</v>
      </c>
      <c r="BI339" s="143">
        <f>IF(N339="nulová",J339,0)</f>
        <v>0</v>
      </c>
      <c r="BJ339" s="16" t="s">
        <v>84</v>
      </c>
      <c r="BK339" s="143">
        <f>ROUND(I339*H339,2)</f>
        <v>0</v>
      </c>
      <c r="BL339" s="16" t="s">
        <v>219</v>
      </c>
      <c r="BM339" s="142" t="s">
        <v>504</v>
      </c>
    </row>
    <row r="340" spans="2:65" s="12" customFormat="1" ht="11.25">
      <c r="B340" s="144"/>
      <c r="D340" s="145" t="s">
        <v>144</v>
      </c>
      <c r="E340" s="146" t="s">
        <v>1</v>
      </c>
      <c r="F340" s="147" t="s">
        <v>505</v>
      </c>
      <c r="H340" s="148">
        <v>10.4</v>
      </c>
      <c r="I340" s="149"/>
      <c r="L340" s="144"/>
      <c r="M340" s="150"/>
      <c r="T340" s="151"/>
      <c r="AT340" s="146" t="s">
        <v>144</v>
      </c>
      <c r="AU340" s="146" t="s">
        <v>86</v>
      </c>
      <c r="AV340" s="12" t="s">
        <v>86</v>
      </c>
      <c r="AW340" s="12" t="s">
        <v>32</v>
      </c>
      <c r="AX340" s="12" t="s">
        <v>84</v>
      </c>
      <c r="AY340" s="146" t="s">
        <v>131</v>
      </c>
    </row>
    <row r="341" spans="2:65" s="1" customFormat="1" ht="21.75" customHeight="1">
      <c r="B341" s="31"/>
      <c r="C341" s="165" t="s">
        <v>506</v>
      </c>
      <c r="D341" s="165" t="s">
        <v>232</v>
      </c>
      <c r="E341" s="166" t="s">
        <v>507</v>
      </c>
      <c r="F341" s="167" t="s">
        <v>508</v>
      </c>
      <c r="G341" s="168" t="s">
        <v>142</v>
      </c>
      <c r="H341" s="169">
        <v>0.67300000000000004</v>
      </c>
      <c r="I341" s="170"/>
      <c r="J341" s="171">
        <f>ROUND(I341*H341,2)</f>
        <v>0</v>
      </c>
      <c r="K341" s="167" t="s">
        <v>137</v>
      </c>
      <c r="L341" s="172"/>
      <c r="M341" s="173" t="s">
        <v>1</v>
      </c>
      <c r="N341" s="174" t="s">
        <v>41</v>
      </c>
      <c r="P341" s="140">
        <f>O341*H341</f>
        <v>0</v>
      </c>
      <c r="Q341" s="140">
        <v>0.55000000000000004</v>
      </c>
      <c r="R341" s="140">
        <f>Q341*H341</f>
        <v>0.37015000000000003</v>
      </c>
      <c r="S341" s="140">
        <v>0</v>
      </c>
      <c r="T341" s="141">
        <f>S341*H341</f>
        <v>0</v>
      </c>
      <c r="AR341" s="142" t="s">
        <v>283</v>
      </c>
      <c r="AT341" s="142" t="s">
        <v>232</v>
      </c>
      <c r="AU341" s="142" t="s">
        <v>86</v>
      </c>
      <c r="AY341" s="16" t="s">
        <v>131</v>
      </c>
      <c r="BE341" s="143">
        <f>IF(N341="základní",J341,0)</f>
        <v>0</v>
      </c>
      <c r="BF341" s="143">
        <f>IF(N341="snížená",J341,0)</f>
        <v>0</v>
      </c>
      <c r="BG341" s="143">
        <f>IF(N341="zákl. přenesená",J341,0)</f>
        <v>0</v>
      </c>
      <c r="BH341" s="143">
        <f>IF(N341="sníž. přenesená",J341,0)</f>
        <v>0</v>
      </c>
      <c r="BI341" s="143">
        <f>IF(N341="nulová",J341,0)</f>
        <v>0</v>
      </c>
      <c r="BJ341" s="16" t="s">
        <v>84</v>
      </c>
      <c r="BK341" s="143">
        <f>ROUND(I341*H341,2)</f>
        <v>0</v>
      </c>
      <c r="BL341" s="16" t="s">
        <v>219</v>
      </c>
      <c r="BM341" s="142" t="s">
        <v>509</v>
      </c>
    </row>
    <row r="342" spans="2:65" s="12" customFormat="1" ht="11.25">
      <c r="B342" s="144"/>
      <c r="D342" s="145" t="s">
        <v>144</v>
      </c>
      <c r="E342" s="146" t="s">
        <v>1</v>
      </c>
      <c r="F342" s="147" t="s">
        <v>510</v>
      </c>
      <c r="H342" s="148">
        <v>0.64100000000000001</v>
      </c>
      <c r="I342" s="149"/>
      <c r="L342" s="144"/>
      <c r="M342" s="150"/>
      <c r="T342" s="151"/>
      <c r="AT342" s="146" t="s">
        <v>144</v>
      </c>
      <c r="AU342" s="146" t="s">
        <v>86</v>
      </c>
      <c r="AV342" s="12" t="s">
        <v>86</v>
      </c>
      <c r="AW342" s="12" t="s">
        <v>32</v>
      </c>
      <c r="AX342" s="12" t="s">
        <v>84</v>
      </c>
      <c r="AY342" s="146" t="s">
        <v>131</v>
      </c>
    </row>
    <row r="343" spans="2:65" s="12" customFormat="1" ht="11.25">
      <c r="B343" s="144"/>
      <c r="D343" s="145" t="s">
        <v>144</v>
      </c>
      <c r="F343" s="147" t="s">
        <v>511</v>
      </c>
      <c r="H343" s="148">
        <v>0.67300000000000004</v>
      </c>
      <c r="I343" s="149"/>
      <c r="L343" s="144"/>
      <c r="M343" s="150"/>
      <c r="T343" s="151"/>
      <c r="AT343" s="146" t="s">
        <v>144</v>
      </c>
      <c r="AU343" s="146" t="s">
        <v>86</v>
      </c>
      <c r="AV343" s="12" t="s">
        <v>86</v>
      </c>
      <c r="AW343" s="12" t="s">
        <v>4</v>
      </c>
      <c r="AX343" s="12" t="s">
        <v>84</v>
      </c>
      <c r="AY343" s="146" t="s">
        <v>131</v>
      </c>
    </row>
    <row r="344" spans="2:65" s="1" customFormat="1" ht="24.2" customHeight="1">
      <c r="B344" s="31"/>
      <c r="C344" s="131" t="s">
        <v>512</v>
      </c>
      <c r="D344" s="131" t="s">
        <v>133</v>
      </c>
      <c r="E344" s="132" t="s">
        <v>513</v>
      </c>
      <c r="F344" s="133" t="s">
        <v>514</v>
      </c>
      <c r="G344" s="134" t="s">
        <v>142</v>
      </c>
      <c r="H344" s="135">
        <v>6.7679999999999998</v>
      </c>
      <c r="I344" s="136"/>
      <c r="J344" s="137">
        <f>ROUND(I344*H344,2)</f>
        <v>0</v>
      </c>
      <c r="K344" s="133" t="s">
        <v>137</v>
      </c>
      <c r="L344" s="31"/>
      <c r="M344" s="138" t="s">
        <v>1</v>
      </c>
      <c r="N344" s="139" t="s">
        <v>41</v>
      </c>
      <c r="P344" s="140">
        <f>O344*H344</f>
        <v>0</v>
      </c>
      <c r="Q344" s="140">
        <v>2.248E-2</v>
      </c>
      <c r="R344" s="140">
        <f>Q344*H344</f>
        <v>0.15214464</v>
      </c>
      <c r="S344" s="140">
        <v>0</v>
      </c>
      <c r="T344" s="141">
        <f>S344*H344</f>
        <v>0</v>
      </c>
      <c r="AR344" s="142" t="s">
        <v>219</v>
      </c>
      <c r="AT344" s="142" t="s">
        <v>133</v>
      </c>
      <c r="AU344" s="142" t="s">
        <v>86</v>
      </c>
      <c r="AY344" s="16" t="s">
        <v>131</v>
      </c>
      <c r="BE344" s="143">
        <f>IF(N344="základní",J344,0)</f>
        <v>0</v>
      </c>
      <c r="BF344" s="143">
        <f>IF(N344="snížená",J344,0)</f>
        <v>0</v>
      </c>
      <c r="BG344" s="143">
        <f>IF(N344="zákl. přenesená",J344,0)</f>
        <v>0</v>
      </c>
      <c r="BH344" s="143">
        <f>IF(N344="sníž. přenesená",J344,0)</f>
        <v>0</v>
      </c>
      <c r="BI344" s="143">
        <f>IF(N344="nulová",J344,0)</f>
        <v>0</v>
      </c>
      <c r="BJ344" s="16" t="s">
        <v>84</v>
      </c>
      <c r="BK344" s="143">
        <f>ROUND(I344*H344,2)</f>
        <v>0</v>
      </c>
      <c r="BL344" s="16" t="s">
        <v>219</v>
      </c>
      <c r="BM344" s="142" t="s">
        <v>515</v>
      </c>
    </row>
    <row r="345" spans="2:65" s="12" customFormat="1" ht="11.25">
      <c r="B345" s="144"/>
      <c r="D345" s="145" t="s">
        <v>144</v>
      </c>
      <c r="E345" s="146" t="s">
        <v>1</v>
      </c>
      <c r="F345" s="147" t="s">
        <v>323</v>
      </c>
      <c r="H345" s="148">
        <v>1.5229999999999999</v>
      </c>
      <c r="I345" s="149"/>
      <c r="L345" s="144"/>
      <c r="M345" s="150"/>
      <c r="T345" s="151"/>
      <c r="AT345" s="146" t="s">
        <v>144</v>
      </c>
      <c r="AU345" s="146" t="s">
        <v>86</v>
      </c>
      <c r="AV345" s="12" t="s">
        <v>86</v>
      </c>
      <c r="AW345" s="12" t="s">
        <v>32</v>
      </c>
      <c r="AX345" s="12" t="s">
        <v>76</v>
      </c>
      <c r="AY345" s="146" t="s">
        <v>131</v>
      </c>
    </row>
    <row r="346" spans="2:65" s="12" customFormat="1" ht="11.25">
      <c r="B346" s="144"/>
      <c r="D346" s="145" t="s">
        <v>144</v>
      </c>
      <c r="E346" s="146" t="s">
        <v>1</v>
      </c>
      <c r="F346" s="147" t="s">
        <v>324</v>
      </c>
      <c r="H346" s="148">
        <v>5.2450000000000001</v>
      </c>
      <c r="I346" s="149"/>
      <c r="L346" s="144"/>
      <c r="M346" s="150"/>
      <c r="T346" s="151"/>
      <c r="AT346" s="146" t="s">
        <v>144</v>
      </c>
      <c r="AU346" s="146" t="s">
        <v>86</v>
      </c>
      <c r="AV346" s="12" t="s">
        <v>86</v>
      </c>
      <c r="AW346" s="12" t="s">
        <v>32</v>
      </c>
      <c r="AX346" s="12" t="s">
        <v>76</v>
      </c>
      <c r="AY346" s="146" t="s">
        <v>131</v>
      </c>
    </row>
    <row r="347" spans="2:65" s="13" customFormat="1" ht="11.25">
      <c r="B347" s="152"/>
      <c r="D347" s="145" t="s">
        <v>144</v>
      </c>
      <c r="E347" s="153" t="s">
        <v>1</v>
      </c>
      <c r="F347" s="154" t="s">
        <v>148</v>
      </c>
      <c r="H347" s="155">
        <v>6.7679999999999998</v>
      </c>
      <c r="I347" s="156"/>
      <c r="L347" s="152"/>
      <c r="M347" s="157"/>
      <c r="T347" s="158"/>
      <c r="AT347" s="153" t="s">
        <v>144</v>
      </c>
      <c r="AU347" s="153" t="s">
        <v>86</v>
      </c>
      <c r="AV347" s="13" t="s">
        <v>138</v>
      </c>
      <c r="AW347" s="13" t="s">
        <v>32</v>
      </c>
      <c r="AX347" s="13" t="s">
        <v>84</v>
      </c>
      <c r="AY347" s="153" t="s">
        <v>131</v>
      </c>
    </row>
    <row r="348" spans="2:65" s="1" customFormat="1" ht="33" customHeight="1">
      <c r="B348" s="31"/>
      <c r="C348" s="131" t="s">
        <v>516</v>
      </c>
      <c r="D348" s="131" t="s">
        <v>133</v>
      </c>
      <c r="E348" s="132" t="s">
        <v>517</v>
      </c>
      <c r="F348" s="133" t="s">
        <v>518</v>
      </c>
      <c r="G348" s="134" t="s">
        <v>136</v>
      </c>
      <c r="H348" s="135">
        <v>75</v>
      </c>
      <c r="I348" s="136"/>
      <c r="J348" s="137">
        <f>ROUND(I348*H348,2)</f>
        <v>0</v>
      </c>
      <c r="K348" s="133" t="s">
        <v>137</v>
      </c>
      <c r="L348" s="31"/>
      <c r="M348" s="138" t="s">
        <v>1</v>
      </c>
      <c r="N348" s="139" t="s">
        <v>41</v>
      </c>
      <c r="P348" s="140">
        <f>O348*H348</f>
        <v>0</v>
      </c>
      <c r="Q348" s="140">
        <v>0</v>
      </c>
      <c r="R348" s="140">
        <f>Q348*H348</f>
        <v>0</v>
      </c>
      <c r="S348" s="140">
        <v>0</v>
      </c>
      <c r="T348" s="141">
        <f>S348*H348</f>
        <v>0</v>
      </c>
      <c r="AR348" s="142" t="s">
        <v>219</v>
      </c>
      <c r="AT348" s="142" t="s">
        <v>133</v>
      </c>
      <c r="AU348" s="142" t="s">
        <v>86</v>
      </c>
      <c r="AY348" s="16" t="s">
        <v>131</v>
      </c>
      <c r="BE348" s="143">
        <f>IF(N348="základní",J348,0)</f>
        <v>0</v>
      </c>
      <c r="BF348" s="143">
        <f>IF(N348="snížená",J348,0)</f>
        <v>0</v>
      </c>
      <c r="BG348" s="143">
        <f>IF(N348="zákl. přenesená",J348,0)</f>
        <v>0</v>
      </c>
      <c r="BH348" s="143">
        <f>IF(N348="sníž. přenesená",J348,0)</f>
        <v>0</v>
      </c>
      <c r="BI348" s="143">
        <f>IF(N348="nulová",J348,0)</f>
        <v>0</v>
      </c>
      <c r="BJ348" s="16" t="s">
        <v>84</v>
      </c>
      <c r="BK348" s="143">
        <f>ROUND(I348*H348,2)</f>
        <v>0</v>
      </c>
      <c r="BL348" s="16" t="s">
        <v>219</v>
      </c>
      <c r="BM348" s="142" t="s">
        <v>519</v>
      </c>
    </row>
    <row r="349" spans="2:65" s="12" customFormat="1" ht="11.25">
      <c r="B349" s="144"/>
      <c r="D349" s="145" t="s">
        <v>144</v>
      </c>
      <c r="E349" s="146" t="s">
        <v>1</v>
      </c>
      <c r="F349" s="147" t="s">
        <v>170</v>
      </c>
      <c r="H349" s="148">
        <v>75</v>
      </c>
      <c r="I349" s="149"/>
      <c r="L349" s="144"/>
      <c r="M349" s="150"/>
      <c r="T349" s="151"/>
      <c r="AT349" s="146" t="s">
        <v>144</v>
      </c>
      <c r="AU349" s="146" t="s">
        <v>86</v>
      </c>
      <c r="AV349" s="12" t="s">
        <v>86</v>
      </c>
      <c r="AW349" s="12" t="s">
        <v>32</v>
      </c>
      <c r="AX349" s="12" t="s">
        <v>84</v>
      </c>
      <c r="AY349" s="146" t="s">
        <v>131</v>
      </c>
    </row>
    <row r="350" spans="2:65" s="1" customFormat="1" ht="21.75" customHeight="1">
      <c r="B350" s="31"/>
      <c r="C350" s="165" t="s">
        <v>520</v>
      </c>
      <c r="D350" s="165" t="s">
        <v>232</v>
      </c>
      <c r="E350" s="166" t="s">
        <v>521</v>
      </c>
      <c r="F350" s="167" t="s">
        <v>522</v>
      </c>
      <c r="G350" s="168" t="s">
        <v>240</v>
      </c>
      <c r="H350" s="169">
        <v>273</v>
      </c>
      <c r="I350" s="170"/>
      <c r="J350" s="171">
        <f>ROUND(I350*H350,2)</f>
        <v>0</v>
      </c>
      <c r="K350" s="167" t="s">
        <v>1</v>
      </c>
      <c r="L350" s="172"/>
      <c r="M350" s="173" t="s">
        <v>1</v>
      </c>
      <c r="N350" s="174" t="s">
        <v>41</v>
      </c>
      <c r="P350" s="140">
        <f>O350*H350</f>
        <v>0</v>
      </c>
      <c r="Q350" s="140">
        <v>1.2899999999999999E-3</v>
      </c>
      <c r="R350" s="140">
        <f>Q350*H350</f>
        <v>0.35216999999999998</v>
      </c>
      <c r="S350" s="140">
        <v>0</v>
      </c>
      <c r="T350" s="141">
        <f>S350*H350</f>
        <v>0</v>
      </c>
      <c r="AR350" s="142" t="s">
        <v>283</v>
      </c>
      <c r="AT350" s="142" t="s">
        <v>232</v>
      </c>
      <c r="AU350" s="142" t="s">
        <v>86</v>
      </c>
      <c r="AY350" s="16" t="s">
        <v>131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6" t="s">
        <v>84</v>
      </c>
      <c r="BK350" s="143">
        <f>ROUND(I350*H350,2)</f>
        <v>0</v>
      </c>
      <c r="BL350" s="16" t="s">
        <v>219</v>
      </c>
      <c r="BM350" s="142" t="s">
        <v>523</v>
      </c>
    </row>
    <row r="351" spans="2:65" s="12" customFormat="1" ht="11.25">
      <c r="B351" s="144"/>
      <c r="D351" s="145" t="s">
        <v>144</v>
      </c>
      <c r="E351" s="146" t="s">
        <v>1</v>
      </c>
      <c r="F351" s="147" t="s">
        <v>524</v>
      </c>
      <c r="H351" s="148">
        <v>195</v>
      </c>
      <c r="I351" s="149"/>
      <c r="L351" s="144"/>
      <c r="M351" s="150"/>
      <c r="T351" s="151"/>
      <c r="AT351" s="146" t="s">
        <v>144</v>
      </c>
      <c r="AU351" s="146" t="s">
        <v>86</v>
      </c>
      <c r="AV351" s="12" t="s">
        <v>86</v>
      </c>
      <c r="AW351" s="12" t="s">
        <v>32</v>
      </c>
      <c r="AX351" s="12" t="s">
        <v>76</v>
      </c>
      <c r="AY351" s="146" t="s">
        <v>131</v>
      </c>
    </row>
    <row r="352" spans="2:65" s="12" customFormat="1" ht="11.25">
      <c r="B352" s="144"/>
      <c r="D352" s="145" t="s">
        <v>144</v>
      </c>
      <c r="E352" s="146" t="s">
        <v>1</v>
      </c>
      <c r="F352" s="147" t="s">
        <v>525</v>
      </c>
      <c r="H352" s="148">
        <v>65</v>
      </c>
      <c r="I352" s="149"/>
      <c r="L352" s="144"/>
      <c r="M352" s="150"/>
      <c r="T352" s="151"/>
      <c r="AT352" s="146" t="s">
        <v>144</v>
      </c>
      <c r="AU352" s="146" t="s">
        <v>86</v>
      </c>
      <c r="AV352" s="12" t="s">
        <v>86</v>
      </c>
      <c r="AW352" s="12" t="s">
        <v>32</v>
      </c>
      <c r="AX352" s="12" t="s">
        <v>76</v>
      </c>
      <c r="AY352" s="146" t="s">
        <v>131</v>
      </c>
    </row>
    <row r="353" spans="2:65" s="13" customFormat="1" ht="11.25">
      <c r="B353" s="152"/>
      <c r="D353" s="145" t="s">
        <v>144</v>
      </c>
      <c r="E353" s="153" t="s">
        <v>1</v>
      </c>
      <c r="F353" s="154" t="s">
        <v>148</v>
      </c>
      <c r="H353" s="155">
        <v>260</v>
      </c>
      <c r="I353" s="156"/>
      <c r="L353" s="152"/>
      <c r="M353" s="157"/>
      <c r="T353" s="158"/>
      <c r="AT353" s="153" t="s">
        <v>144</v>
      </c>
      <c r="AU353" s="153" t="s">
        <v>86</v>
      </c>
      <c r="AV353" s="13" t="s">
        <v>138</v>
      </c>
      <c r="AW353" s="13" t="s">
        <v>32</v>
      </c>
      <c r="AX353" s="13" t="s">
        <v>84</v>
      </c>
      <c r="AY353" s="153" t="s">
        <v>131</v>
      </c>
    </row>
    <row r="354" spans="2:65" s="12" customFormat="1" ht="11.25">
      <c r="B354" s="144"/>
      <c r="D354" s="145" t="s">
        <v>144</v>
      </c>
      <c r="F354" s="147" t="s">
        <v>526</v>
      </c>
      <c r="H354" s="148">
        <v>273</v>
      </c>
      <c r="I354" s="149"/>
      <c r="L354" s="144"/>
      <c r="M354" s="150"/>
      <c r="T354" s="151"/>
      <c r="AT354" s="146" t="s">
        <v>144</v>
      </c>
      <c r="AU354" s="146" t="s">
        <v>86</v>
      </c>
      <c r="AV354" s="12" t="s">
        <v>86</v>
      </c>
      <c r="AW354" s="12" t="s">
        <v>4</v>
      </c>
      <c r="AX354" s="12" t="s">
        <v>84</v>
      </c>
      <c r="AY354" s="146" t="s">
        <v>131</v>
      </c>
    </row>
    <row r="355" spans="2:65" s="1" customFormat="1" ht="33" customHeight="1">
      <c r="B355" s="31"/>
      <c r="C355" s="131" t="s">
        <v>527</v>
      </c>
      <c r="D355" s="131" t="s">
        <v>133</v>
      </c>
      <c r="E355" s="132" t="s">
        <v>528</v>
      </c>
      <c r="F355" s="133" t="s">
        <v>529</v>
      </c>
      <c r="G355" s="134" t="s">
        <v>136</v>
      </c>
      <c r="H355" s="135">
        <v>78.816000000000003</v>
      </c>
      <c r="I355" s="136"/>
      <c r="J355" s="137">
        <f>ROUND(I355*H355,2)</f>
        <v>0</v>
      </c>
      <c r="K355" s="133" t="s">
        <v>137</v>
      </c>
      <c r="L355" s="31"/>
      <c r="M355" s="138" t="s">
        <v>1</v>
      </c>
      <c r="N355" s="139" t="s">
        <v>41</v>
      </c>
      <c r="P355" s="140">
        <f>O355*H355</f>
        <v>0</v>
      </c>
      <c r="Q355" s="140">
        <v>2.1000000000000001E-4</v>
      </c>
      <c r="R355" s="140">
        <f>Q355*H355</f>
        <v>1.6551360000000001E-2</v>
      </c>
      <c r="S355" s="140">
        <v>0</v>
      </c>
      <c r="T355" s="141">
        <f>S355*H355</f>
        <v>0</v>
      </c>
      <c r="AR355" s="142" t="s">
        <v>219</v>
      </c>
      <c r="AT355" s="142" t="s">
        <v>133</v>
      </c>
      <c r="AU355" s="142" t="s">
        <v>86</v>
      </c>
      <c r="AY355" s="16" t="s">
        <v>131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6" t="s">
        <v>84</v>
      </c>
      <c r="BK355" s="143">
        <f>ROUND(I355*H355,2)</f>
        <v>0</v>
      </c>
      <c r="BL355" s="16" t="s">
        <v>219</v>
      </c>
      <c r="BM355" s="142" t="s">
        <v>530</v>
      </c>
    </row>
    <row r="356" spans="2:65" s="12" customFormat="1" ht="11.25">
      <c r="B356" s="144"/>
      <c r="D356" s="145" t="s">
        <v>144</v>
      </c>
      <c r="E356" s="146" t="s">
        <v>1</v>
      </c>
      <c r="F356" s="147" t="s">
        <v>531</v>
      </c>
      <c r="H356" s="148">
        <v>71.099999999999994</v>
      </c>
      <c r="I356" s="149"/>
      <c r="L356" s="144"/>
      <c r="M356" s="150"/>
      <c r="T356" s="151"/>
      <c r="AT356" s="146" t="s">
        <v>144</v>
      </c>
      <c r="AU356" s="146" t="s">
        <v>86</v>
      </c>
      <c r="AV356" s="12" t="s">
        <v>86</v>
      </c>
      <c r="AW356" s="12" t="s">
        <v>32</v>
      </c>
      <c r="AX356" s="12" t="s">
        <v>76</v>
      </c>
      <c r="AY356" s="146" t="s">
        <v>131</v>
      </c>
    </row>
    <row r="357" spans="2:65" s="12" customFormat="1" ht="11.25">
      <c r="B357" s="144"/>
      <c r="D357" s="145" t="s">
        <v>144</v>
      </c>
      <c r="E357" s="146" t="s">
        <v>1</v>
      </c>
      <c r="F357" s="147" t="s">
        <v>532</v>
      </c>
      <c r="H357" s="148">
        <v>2.2530000000000001</v>
      </c>
      <c r="I357" s="149"/>
      <c r="L357" s="144"/>
      <c r="M357" s="150"/>
      <c r="T357" s="151"/>
      <c r="AT357" s="146" t="s">
        <v>144</v>
      </c>
      <c r="AU357" s="146" t="s">
        <v>86</v>
      </c>
      <c r="AV357" s="12" t="s">
        <v>86</v>
      </c>
      <c r="AW357" s="12" t="s">
        <v>32</v>
      </c>
      <c r="AX357" s="12" t="s">
        <v>76</v>
      </c>
      <c r="AY357" s="146" t="s">
        <v>131</v>
      </c>
    </row>
    <row r="358" spans="2:65" s="12" customFormat="1" ht="11.25">
      <c r="B358" s="144"/>
      <c r="D358" s="145" t="s">
        <v>144</v>
      </c>
      <c r="E358" s="146" t="s">
        <v>1</v>
      </c>
      <c r="F358" s="147" t="s">
        <v>533</v>
      </c>
      <c r="H358" s="148">
        <v>1.347</v>
      </c>
      <c r="I358" s="149"/>
      <c r="L358" s="144"/>
      <c r="M358" s="150"/>
      <c r="T358" s="151"/>
      <c r="AT358" s="146" t="s">
        <v>144</v>
      </c>
      <c r="AU358" s="146" t="s">
        <v>86</v>
      </c>
      <c r="AV358" s="12" t="s">
        <v>86</v>
      </c>
      <c r="AW358" s="12" t="s">
        <v>32</v>
      </c>
      <c r="AX358" s="12" t="s">
        <v>76</v>
      </c>
      <c r="AY358" s="146" t="s">
        <v>131</v>
      </c>
    </row>
    <row r="359" spans="2:65" s="12" customFormat="1" ht="11.25">
      <c r="B359" s="144"/>
      <c r="D359" s="145" t="s">
        <v>144</v>
      </c>
      <c r="E359" s="146" t="s">
        <v>1</v>
      </c>
      <c r="F359" s="147" t="s">
        <v>534</v>
      </c>
      <c r="H359" s="148">
        <v>1.9750000000000001</v>
      </c>
      <c r="I359" s="149"/>
      <c r="L359" s="144"/>
      <c r="M359" s="150"/>
      <c r="T359" s="151"/>
      <c r="AT359" s="146" t="s">
        <v>144</v>
      </c>
      <c r="AU359" s="146" t="s">
        <v>86</v>
      </c>
      <c r="AV359" s="12" t="s">
        <v>86</v>
      </c>
      <c r="AW359" s="12" t="s">
        <v>32</v>
      </c>
      <c r="AX359" s="12" t="s">
        <v>76</v>
      </c>
      <c r="AY359" s="146" t="s">
        <v>131</v>
      </c>
    </row>
    <row r="360" spans="2:65" s="12" customFormat="1" ht="11.25">
      <c r="B360" s="144"/>
      <c r="D360" s="145" t="s">
        <v>144</v>
      </c>
      <c r="E360" s="146" t="s">
        <v>1</v>
      </c>
      <c r="F360" s="147" t="s">
        <v>535</v>
      </c>
      <c r="H360" s="148">
        <v>2.141</v>
      </c>
      <c r="I360" s="149"/>
      <c r="L360" s="144"/>
      <c r="M360" s="150"/>
      <c r="T360" s="151"/>
      <c r="AT360" s="146" t="s">
        <v>144</v>
      </c>
      <c r="AU360" s="146" t="s">
        <v>86</v>
      </c>
      <c r="AV360" s="12" t="s">
        <v>86</v>
      </c>
      <c r="AW360" s="12" t="s">
        <v>32</v>
      </c>
      <c r="AX360" s="12" t="s">
        <v>76</v>
      </c>
      <c r="AY360" s="146" t="s">
        <v>131</v>
      </c>
    </row>
    <row r="361" spans="2:65" s="13" customFormat="1" ht="11.25">
      <c r="B361" s="152"/>
      <c r="D361" s="145" t="s">
        <v>144</v>
      </c>
      <c r="E361" s="153" t="s">
        <v>1</v>
      </c>
      <c r="F361" s="154" t="s">
        <v>148</v>
      </c>
      <c r="H361" s="155">
        <v>78.816000000000003</v>
      </c>
      <c r="I361" s="156"/>
      <c r="L361" s="152"/>
      <c r="M361" s="157"/>
      <c r="T361" s="158"/>
      <c r="AT361" s="153" t="s">
        <v>144</v>
      </c>
      <c r="AU361" s="153" t="s">
        <v>86</v>
      </c>
      <c r="AV361" s="13" t="s">
        <v>138</v>
      </c>
      <c r="AW361" s="13" t="s">
        <v>32</v>
      </c>
      <c r="AX361" s="13" t="s">
        <v>84</v>
      </c>
      <c r="AY361" s="153" t="s">
        <v>131</v>
      </c>
    </row>
    <row r="362" spans="2:65" s="1" customFormat="1" ht="21.75" customHeight="1">
      <c r="B362" s="31"/>
      <c r="C362" s="165" t="s">
        <v>536</v>
      </c>
      <c r="D362" s="165" t="s">
        <v>232</v>
      </c>
      <c r="E362" s="166" t="s">
        <v>537</v>
      </c>
      <c r="F362" s="167" t="s">
        <v>538</v>
      </c>
      <c r="G362" s="168" t="s">
        <v>136</v>
      </c>
      <c r="H362" s="169">
        <v>85.120999999999995</v>
      </c>
      <c r="I362" s="170"/>
      <c r="J362" s="171">
        <f>ROUND(I362*H362,2)</f>
        <v>0</v>
      </c>
      <c r="K362" s="167" t="s">
        <v>1</v>
      </c>
      <c r="L362" s="172"/>
      <c r="M362" s="173" t="s">
        <v>1</v>
      </c>
      <c r="N362" s="174" t="s">
        <v>41</v>
      </c>
      <c r="P362" s="140">
        <f>O362*H362</f>
        <v>0</v>
      </c>
      <c r="Q362" s="140">
        <v>0</v>
      </c>
      <c r="R362" s="140">
        <f>Q362*H362</f>
        <v>0</v>
      </c>
      <c r="S362" s="140">
        <v>0</v>
      </c>
      <c r="T362" s="141">
        <f>S362*H362</f>
        <v>0</v>
      </c>
      <c r="AR362" s="142" t="s">
        <v>283</v>
      </c>
      <c r="AT362" s="142" t="s">
        <v>232</v>
      </c>
      <c r="AU362" s="142" t="s">
        <v>86</v>
      </c>
      <c r="AY362" s="16" t="s">
        <v>131</v>
      </c>
      <c r="BE362" s="143">
        <f>IF(N362="základní",J362,0)</f>
        <v>0</v>
      </c>
      <c r="BF362" s="143">
        <f>IF(N362="snížená",J362,0)</f>
        <v>0</v>
      </c>
      <c r="BG362" s="143">
        <f>IF(N362="zákl. přenesená",J362,0)</f>
        <v>0</v>
      </c>
      <c r="BH362" s="143">
        <f>IF(N362="sníž. přenesená",J362,0)</f>
        <v>0</v>
      </c>
      <c r="BI362" s="143">
        <f>IF(N362="nulová",J362,0)</f>
        <v>0</v>
      </c>
      <c r="BJ362" s="16" t="s">
        <v>84</v>
      </c>
      <c r="BK362" s="143">
        <f>ROUND(I362*H362,2)</f>
        <v>0</v>
      </c>
      <c r="BL362" s="16" t="s">
        <v>219</v>
      </c>
      <c r="BM362" s="142" t="s">
        <v>539</v>
      </c>
    </row>
    <row r="363" spans="2:65" s="12" customFormat="1" ht="11.25">
      <c r="B363" s="144"/>
      <c r="D363" s="145" t="s">
        <v>144</v>
      </c>
      <c r="F363" s="147" t="s">
        <v>540</v>
      </c>
      <c r="H363" s="148">
        <v>85.120999999999995</v>
      </c>
      <c r="I363" s="149"/>
      <c r="L363" s="144"/>
      <c r="M363" s="150"/>
      <c r="T363" s="151"/>
      <c r="AT363" s="146" t="s">
        <v>144</v>
      </c>
      <c r="AU363" s="146" t="s">
        <v>86</v>
      </c>
      <c r="AV363" s="12" t="s">
        <v>86</v>
      </c>
      <c r="AW363" s="12" t="s">
        <v>4</v>
      </c>
      <c r="AX363" s="12" t="s">
        <v>84</v>
      </c>
      <c r="AY363" s="146" t="s">
        <v>131</v>
      </c>
    </row>
    <row r="364" spans="2:65" s="1" customFormat="1" ht="16.5" customHeight="1">
      <c r="B364" s="31"/>
      <c r="C364" s="131" t="s">
        <v>541</v>
      </c>
      <c r="D364" s="131" t="s">
        <v>133</v>
      </c>
      <c r="E364" s="132" t="s">
        <v>542</v>
      </c>
      <c r="F364" s="133" t="s">
        <v>543</v>
      </c>
      <c r="G364" s="134" t="s">
        <v>240</v>
      </c>
      <c r="H364" s="135">
        <v>22.84</v>
      </c>
      <c r="I364" s="136"/>
      <c r="J364" s="137">
        <f>ROUND(I364*H364,2)</f>
        <v>0</v>
      </c>
      <c r="K364" s="133" t="s">
        <v>137</v>
      </c>
      <c r="L364" s="31"/>
      <c r="M364" s="138" t="s">
        <v>1</v>
      </c>
      <c r="N364" s="139" t="s">
        <v>41</v>
      </c>
      <c r="P364" s="140">
        <f>O364*H364</f>
        <v>0</v>
      </c>
      <c r="Q364" s="140">
        <v>1.0000000000000001E-5</v>
      </c>
      <c r="R364" s="140">
        <f>Q364*H364</f>
        <v>2.2840000000000002E-4</v>
      </c>
      <c r="S364" s="140">
        <v>0</v>
      </c>
      <c r="T364" s="141">
        <f>S364*H364</f>
        <v>0</v>
      </c>
      <c r="AR364" s="142" t="s">
        <v>219</v>
      </c>
      <c r="AT364" s="142" t="s">
        <v>133</v>
      </c>
      <c r="AU364" s="142" t="s">
        <v>86</v>
      </c>
      <c r="AY364" s="16" t="s">
        <v>131</v>
      </c>
      <c r="BE364" s="143">
        <f>IF(N364="základní",J364,0)</f>
        <v>0</v>
      </c>
      <c r="BF364" s="143">
        <f>IF(N364="snížená",J364,0)</f>
        <v>0</v>
      </c>
      <c r="BG364" s="143">
        <f>IF(N364="zákl. přenesená",J364,0)</f>
        <v>0</v>
      </c>
      <c r="BH364" s="143">
        <f>IF(N364="sníž. přenesená",J364,0)</f>
        <v>0</v>
      </c>
      <c r="BI364" s="143">
        <f>IF(N364="nulová",J364,0)</f>
        <v>0</v>
      </c>
      <c r="BJ364" s="16" t="s">
        <v>84</v>
      </c>
      <c r="BK364" s="143">
        <f>ROUND(I364*H364,2)</f>
        <v>0</v>
      </c>
      <c r="BL364" s="16" t="s">
        <v>219</v>
      </c>
      <c r="BM364" s="142" t="s">
        <v>544</v>
      </c>
    </row>
    <row r="365" spans="2:65" s="12" customFormat="1" ht="11.25">
      <c r="B365" s="144"/>
      <c r="D365" s="145" t="s">
        <v>144</v>
      </c>
      <c r="E365" s="146" t="s">
        <v>1</v>
      </c>
      <c r="F365" s="147" t="s">
        <v>545</v>
      </c>
      <c r="H365" s="148">
        <v>22.84</v>
      </c>
      <c r="I365" s="149"/>
      <c r="L365" s="144"/>
      <c r="M365" s="150"/>
      <c r="T365" s="151"/>
      <c r="AT365" s="146" t="s">
        <v>144</v>
      </c>
      <c r="AU365" s="146" t="s">
        <v>86</v>
      </c>
      <c r="AV365" s="12" t="s">
        <v>86</v>
      </c>
      <c r="AW365" s="12" t="s">
        <v>32</v>
      </c>
      <c r="AX365" s="12" t="s">
        <v>84</v>
      </c>
      <c r="AY365" s="146" t="s">
        <v>131</v>
      </c>
    </row>
    <row r="366" spans="2:65" s="1" customFormat="1" ht="21.75" customHeight="1">
      <c r="B366" s="31"/>
      <c r="C366" s="165" t="s">
        <v>546</v>
      </c>
      <c r="D366" s="165" t="s">
        <v>232</v>
      </c>
      <c r="E366" s="166" t="s">
        <v>547</v>
      </c>
      <c r="F366" s="167" t="s">
        <v>548</v>
      </c>
      <c r="G366" s="168" t="s">
        <v>136</v>
      </c>
      <c r="H366" s="169">
        <v>2.387</v>
      </c>
      <c r="I366" s="170"/>
      <c r="J366" s="171">
        <f>ROUND(I366*H366,2)</f>
        <v>0</v>
      </c>
      <c r="K366" s="167" t="s">
        <v>1</v>
      </c>
      <c r="L366" s="172"/>
      <c r="M366" s="173" t="s">
        <v>1</v>
      </c>
      <c r="N366" s="174" t="s">
        <v>41</v>
      </c>
      <c r="P366" s="140">
        <f>O366*H366</f>
        <v>0</v>
      </c>
      <c r="Q366" s="140">
        <v>0</v>
      </c>
      <c r="R366" s="140">
        <f>Q366*H366</f>
        <v>0</v>
      </c>
      <c r="S366" s="140">
        <v>0</v>
      </c>
      <c r="T366" s="141">
        <f>S366*H366</f>
        <v>0</v>
      </c>
      <c r="AR366" s="142" t="s">
        <v>283</v>
      </c>
      <c r="AT366" s="142" t="s">
        <v>232</v>
      </c>
      <c r="AU366" s="142" t="s">
        <v>86</v>
      </c>
      <c r="AY366" s="16" t="s">
        <v>131</v>
      </c>
      <c r="BE366" s="143">
        <f>IF(N366="základní",J366,0)</f>
        <v>0</v>
      </c>
      <c r="BF366" s="143">
        <f>IF(N366="snížená",J366,0)</f>
        <v>0</v>
      </c>
      <c r="BG366" s="143">
        <f>IF(N366="zákl. přenesená",J366,0)</f>
        <v>0</v>
      </c>
      <c r="BH366" s="143">
        <f>IF(N366="sníž. přenesená",J366,0)</f>
        <v>0</v>
      </c>
      <c r="BI366" s="143">
        <f>IF(N366="nulová",J366,0)</f>
        <v>0</v>
      </c>
      <c r="BJ366" s="16" t="s">
        <v>84</v>
      </c>
      <c r="BK366" s="143">
        <f>ROUND(I366*H366,2)</f>
        <v>0</v>
      </c>
      <c r="BL366" s="16" t="s">
        <v>219</v>
      </c>
      <c r="BM366" s="142" t="s">
        <v>549</v>
      </c>
    </row>
    <row r="367" spans="2:65" s="12" customFormat="1" ht="11.25">
      <c r="B367" s="144"/>
      <c r="D367" s="145" t="s">
        <v>144</v>
      </c>
      <c r="E367" s="146" t="s">
        <v>1</v>
      </c>
      <c r="F367" s="147" t="s">
        <v>550</v>
      </c>
      <c r="H367" s="148">
        <v>2.17</v>
      </c>
      <c r="I367" s="149"/>
      <c r="L367" s="144"/>
      <c r="M367" s="150"/>
      <c r="T367" s="151"/>
      <c r="AT367" s="146" t="s">
        <v>144</v>
      </c>
      <c r="AU367" s="146" t="s">
        <v>86</v>
      </c>
      <c r="AV367" s="12" t="s">
        <v>86</v>
      </c>
      <c r="AW367" s="12" t="s">
        <v>32</v>
      </c>
      <c r="AX367" s="12" t="s">
        <v>84</v>
      </c>
      <c r="AY367" s="146" t="s">
        <v>131</v>
      </c>
    </row>
    <row r="368" spans="2:65" s="12" customFormat="1" ht="11.25">
      <c r="B368" s="144"/>
      <c r="D368" s="145" t="s">
        <v>144</v>
      </c>
      <c r="F368" s="147" t="s">
        <v>551</v>
      </c>
      <c r="H368" s="148">
        <v>2.387</v>
      </c>
      <c r="I368" s="149"/>
      <c r="L368" s="144"/>
      <c r="M368" s="150"/>
      <c r="T368" s="151"/>
      <c r="AT368" s="146" t="s">
        <v>144</v>
      </c>
      <c r="AU368" s="146" t="s">
        <v>86</v>
      </c>
      <c r="AV368" s="12" t="s">
        <v>86</v>
      </c>
      <c r="AW368" s="12" t="s">
        <v>4</v>
      </c>
      <c r="AX368" s="12" t="s">
        <v>84</v>
      </c>
      <c r="AY368" s="146" t="s">
        <v>131</v>
      </c>
    </row>
    <row r="369" spans="2:65" s="1" customFormat="1" ht="21.75" customHeight="1">
      <c r="B369" s="31"/>
      <c r="C369" s="131" t="s">
        <v>552</v>
      </c>
      <c r="D369" s="131" t="s">
        <v>133</v>
      </c>
      <c r="E369" s="132" t="s">
        <v>553</v>
      </c>
      <c r="F369" s="133" t="s">
        <v>554</v>
      </c>
      <c r="G369" s="134" t="s">
        <v>136</v>
      </c>
      <c r="H369" s="135">
        <v>87.507999999999996</v>
      </c>
      <c r="I369" s="136"/>
      <c r="J369" s="137">
        <f>ROUND(I369*H369,2)</f>
        <v>0</v>
      </c>
      <c r="K369" s="133" t="s">
        <v>137</v>
      </c>
      <c r="L369" s="31"/>
      <c r="M369" s="138" t="s">
        <v>1</v>
      </c>
      <c r="N369" s="139" t="s">
        <v>41</v>
      </c>
      <c r="P369" s="140">
        <f>O369*H369</f>
        <v>0</v>
      </c>
      <c r="Q369" s="140">
        <v>1.9000000000000001E-4</v>
      </c>
      <c r="R369" s="140">
        <f>Q369*H369</f>
        <v>1.6626519999999999E-2</v>
      </c>
      <c r="S369" s="140">
        <v>0</v>
      </c>
      <c r="T369" s="141">
        <f>S369*H369</f>
        <v>0</v>
      </c>
      <c r="AR369" s="142" t="s">
        <v>219</v>
      </c>
      <c r="AT369" s="142" t="s">
        <v>133</v>
      </c>
      <c r="AU369" s="142" t="s">
        <v>86</v>
      </c>
      <c r="AY369" s="16" t="s">
        <v>131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6" t="s">
        <v>84</v>
      </c>
      <c r="BK369" s="143">
        <f>ROUND(I369*H369,2)</f>
        <v>0</v>
      </c>
      <c r="BL369" s="16" t="s">
        <v>219</v>
      </c>
      <c r="BM369" s="142" t="s">
        <v>555</v>
      </c>
    </row>
    <row r="370" spans="2:65" s="12" customFormat="1" ht="11.25">
      <c r="B370" s="144"/>
      <c r="D370" s="145" t="s">
        <v>144</v>
      </c>
      <c r="E370" s="146" t="s">
        <v>1</v>
      </c>
      <c r="F370" s="147" t="s">
        <v>556</v>
      </c>
      <c r="H370" s="148">
        <v>87.507999999999996</v>
      </c>
      <c r="I370" s="149"/>
      <c r="L370" s="144"/>
      <c r="M370" s="150"/>
      <c r="T370" s="151"/>
      <c r="AT370" s="146" t="s">
        <v>144</v>
      </c>
      <c r="AU370" s="146" t="s">
        <v>86</v>
      </c>
      <c r="AV370" s="12" t="s">
        <v>86</v>
      </c>
      <c r="AW370" s="12" t="s">
        <v>32</v>
      </c>
      <c r="AX370" s="12" t="s">
        <v>84</v>
      </c>
      <c r="AY370" s="146" t="s">
        <v>131</v>
      </c>
    </row>
    <row r="371" spans="2:65" s="1" customFormat="1" ht="24.2" customHeight="1">
      <c r="B371" s="31"/>
      <c r="C371" s="131" t="s">
        <v>557</v>
      </c>
      <c r="D371" s="131" t="s">
        <v>133</v>
      </c>
      <c r="E371" s="132" t="s">
        <v>558</v>
      </c>
      <c r="F371" s="133" t="s">
        <v>559</v>
      </c>
      <c r="G371" s="134" t="s">
        <v>269</v>
      </c>
      <c r="H371" s="135">
        <v>4.5270000000000001</v>
      </c>
      <c r="I371" s="136"/>
      <c r="J371" s="137">
        <f>ROUND(I371*H371,2)</f>
        <v>0</v>
      </c>
      <c r="K371" s="133" t="s">
        <v>137</v>
      </c>
      <c r="L371" s="31"/>
      <c r="M371" s="138" t="s">
        <v>1</v>
      </c>
      <c r="N371" s="139" t="s">
        <v>41</v>
      </c>
      <c r="P371" s="140">
        <f>O371*H371</f>
        <v>0</v>
      </c>
      <c r="Q371" s="140">
        <v>0</v>
      </c>
      <c r="R371" s="140">
        <f>Q371*H371</f>
        <v>0</v>
      </c>
      <c r="S371" s="140">
        <v>0</v>
      </c>
      <c r="T371" s="141">
        <f>S371*H371</f>
        <v>0</v>
      </c>
      <c r="AR371" s="142" t="s">
        <v>219</v>
      </c>
      <c r="AT371" s="142" t="s">
        <v>133</v>
      </c>
      <c r="AU371" s="142" t="s">
        <v>86</v>
      </c>
      <c r="AY371" s="16" t="s">
        <v>131</v>
      </c>
      <c r="BE371" s="143">
        <f>IF(N371="základní",J371,0)</f>
        <v>0</v>
      </c>
      <c r="BF371" s="143">
        <f>IF(N371="snížená",J371,0)</f>
        <v>0</v>
      </c>
      <c r="BG371" s="143">
        <f>IF(N371="zákl. přenesená",J371,0)</f>
        <v>0</v>
      </c>
      <c r="BH371" s="143">
        <f>IF(N371="sníž. přenesená",J371,0)</f>
        <v>0</v>
      </c>
      <c r="BI371" s="143">
        <f>IF(N371="nulová",J371,0)</f>
        <v>0</v>
      </c>
      <c r="BJ371" s="16" t="s">
        <v>84</v>
      </c>
      <c r="BK371" s="143">
        <f>ROUND(I371*H371,2)</f>
        <v>0</v>
      </c>
      <c r="BL371" s="16" t="s">
        <v>219</v>
      </c>
      <c r="BM371" s="142" t="s">
        <v>560</v>
      </c>
    </row>
    <row r="372" spans="2:65" s="11" customFormat="1" ht="22.9" customHeight="1">
      <c r="B372" s="119"/>
      <c r="D372" s="120" t="s">
        <v>75</v>
      </c>
      <c r="E372" s="129" t="s">
        <v>561</v>
      </c>
      <c r="F372" s="129" t="s">
        <v>562</v>
      </c>
      <c r="I372" s="122"/>
      <c r="J372" s="130">
        <f>BK372</f>
        <v>0</v>
      </c>
      <c r="L372" s="119"/>
      <c r="M372" s="124"/>
      <c r="P372" s="125">
        <f>SUM(P373:P382)</f>
        <v>0</v>
      </c>
      <c r="R372" s="125">
        <f>SUM(R373:R382)</f>
        <v>0.390455</v>
      </c>
      <c r="T372" s="126">
        <f>SUM(T373:T382)</f>
        <v>0</v>
      </c>
      <c r="AR372" s="120" t="s">
        <v>86</v>
      </c>
      <c r="AT372" s="127" t="s">
        <v>75</v>
      </c>
      <c r="AU372" s="127" t="s">
        <v>84</v>
      </c>
      <c r="AY372" s="120" t="s">
        <v>131</v>
      </c>
      <c r="BK372" s="128">
        <f>SUM(BK373:BK382)</f>
        <v>0</v>
      </c>
    </row>
    <row r="373" spans="2:65" s="1" customFormat="1" ht="24.2" customHeight="1">
      <c r="B373" s="31"/>
      <c r="C373" s="131" t="s">
        <v>563</v>
      </c>
      <c r="D373" s="131" t="s">
        <v>133</v>
      </c>
      <c r="E373" s="132" t="s">
        <v>564</v>
      </c>
      <c r="F373" s="133" t="s">
        <v>565</v>
      </c>
      <c r="G373" s="134" t="s">
        <v>136</v>
      </c>
      <c r="H373" s="135">
        <v>41.5</v>
      </c>
      <c r="I373" s="136"/>
      <c r="J373" s="137">
        <f>ROUND(I373*H373,2)</f>
        <v>0</v>
      </c>
      <c r="K373" s="133" t="s">
        <v>137</v>
      </c>
      <c r="L373" s="31"/>
      <c r="M373" s="138" t="s">
        <v>1</v>
      </c>
      <c r="N373" s="139" t="s">
        <v>41</v>
      </c>
      <c r="P373" s="140">
        <f>O373*H373</f>
        <v>0</v>
      </c>
      <c r="Q373" s="140">
        <v>6.6E-3</v>
      </c>
      <c r="R373" s="140">
        <f>Q373*H373</f>
        <v>0.27389999999999998</v>
      </c>
      <c r="S373" s="140">
        <v>0</v>
      </c>
      <c r="T373" s="141">
        <f>S373*H373</f>
        <v>0</v>
      </c>
      <c r="AR373" s="142" t="s">
        <v>219</v>
      </c>
      <c r="AT373" s="142" t="s">
        <v>133</v>
      </c>
      <c r="AU373" s="142" t="s">
        <v>86</v>
      </c>
      <c r="AY373" s="16" t="s">
        <v>131</v>
      </c>
      <c r="BE373" s="143">
        <f>IF(N373="základní",J373,0)</f>
        <v>0</v>
      </c>
      <c r="BF373" s="143">
        <f>IF(N373="snížená",J373,0)</f>
        <v>0</v>
      </c>
      <c r="BG373" s="143">
        <f>IF(N373="zákl. přenesená",J373,0)</f>
        <v>0</v>
      </c>
      <c r="BH373" s="143">
        <f>IF(N373="sníž. přenesená",J373,0)</f>
        <v>0</v>
      </c>
      <c r="BI373" s="143">
        <f>IF(N373="nulová",J373,0)</f>
        <v>0</v>
      </c>
      <c r="BJ373" s="16" t="s">
        <v>84</v>
      </c>
      <c r="BK373" s="143">
        <f>ROUND(I373*H373,2)</f>
        <v>0</v>
      </c>
      <c r="BL373" s="16" t="s">
        <v>219</v>
      </c>
      <c r="BM373" s="142" t="s">
        <v>566</v>
      </c>
    </row>
    <row r="374" spans="2:65" s="12" customFormat="1" ht="11.25">
      <c r="B374" s="144"/>
      <c r="D374" s="145" t="s">
        <v>144</v>
      </c>
      <c r="E374" s="146" t="s">
        <v>1</v>
      </c>
      <c r="F374" s="147" t="s">
        <v>391</v>
      </c>
      <c r="H374" s="148">
        <v>41.5</v>
      </c>
      <c r="I374" s="149"/>
      <c r="L374" s="144"/>
      <c r="M374" s="150"/>
      <c r="T374" s="151"/>
      <c r="AT374" s="146" t="s">
        <v>144</v>
      </c>
      <c r="AU374" s="146" t="s">
        <v>86</v>
      </c>
      <c r="AV374" s="12" t="s">
        <v>86</v>
      </c>
      <c r="AW374" s="12" t="s">
        <v>32</v>
      </c>
      <c r="AX374" s="12" t="s">
        <v>84</v>
      </c>
      <c r="AY374" s="146" t="s">
        <v>131</v>
      </c>
    </row>
    <row r="375" spans="2:65" s="1" customFormat="1" ht="33" customHeight="1">
      <c r="B375" s="31"/>
      <c r="C375" s="131" t="s">
        <v>567</v>
      </c>
      <c r="D375" s="131" t="s">
        <v>133</v>
      </c>
      <c r="E375" s="132" t="s">
        <v>568</v>
      </c>
      <c r="F375" s="133" t="s">
        <v>569</v>
      </c>
      <c r="G375" s="134" t="s">
        <v>240</v>
      </c>
      <c r="H375" s="135">
        <v>4.5999999999999996</v>
      </c>
      <c r="I375" s="136"/>
      <c r="J375" s="137">
        <f t="shared" ref="J375:J382" si="0">ROUND(I375*H375,2)</f>
        <v>0</v>
      </c>
      <c r="K375" s="133" t="s">
        <v>1</v>
      </c>
      <c r="L375" s="31"/>
      <c r="M375" s="138" t="s">
        <v>1</v>
      </c>
      <c r="N375" s="139" t="s">
        <v>41</v>
      </c>
      <c r="P375" s="140">
        <f t="shared" ref="P375:P382" si="1">O375*H375</f>
        <v>0</v>
      </c>
      <c r="Q375" s="140">
        <v>4.3699999999999998E-3</v>
      </c>
      <c r="R375" s="140">
        <f t="shared" ref="R375:R382" si="2">Q375*H375</f>
        <v>2.0101999999999998E-2</v>
      </c>
      <c r="S375" s="140">
        <v>0</v>
      </c>
      <c r="T375" s="141">
        <f t="shared" ref="T375:T382" si="3">S375*H375</f>
        <v>0</v>
      </c>
      <c r="AR375" s="142" t="s">
        <v>219</v>
      </c>
      <c r="AT375" s="142" t="s">
        <v>133</v>
      </c>
      <c r="AU375" s="142" t="s">
        <v>86</v>
      </c>
      <c r="AY375" s="16" t="s">
        <v>131</v>
      </c>
      <c r="BE375" s="143">
        <f t="shared" ref="BE375:BE382" si="4">IF(N375="základní",J375,0)</f>
        <v>0</v>
      </c>
      <c r="BF375" s="143">
        <f t="shared" ref="BF375:BF382" si="5">IF(N375="snížená",J375,0)</f>
        <v>0</v>
      </c>
      <c r="BG375" s="143">
        <f t="shared" ref="BG375:BG382" si="6">IF(N375="zákl. přenesená",J375,0)</f>
        <v>0</v>
      </c>
      <c r="BH375" s="143">
        <f t="shared" ref="BH375:BH382" si="7">IF(N375="sníž. přenesená",J375,0)</f>
        <v>0</v>
      </c>
      <c r="BI375" s="143">
        <f t="shared" ref="BI375:BI382" si="8">IF(N375="nulová",J375,0)</f>
        <v>0</v>
      </c>
      <c r="BJ375" s="16" t="s">
        <v>84</v>
      </c>
      <c r="BK375" s="143">
        <f t="shared" ref="BK375:BK382" si="9">ROUND(I375*H375,2)</f>
        <v>0</v>
      </c>
      <c r="BL375" s="16" t="s">
        <v>219</v>
      </c>
      <c r="BM375" s="142" t="s">
        <v>570</v>
      </c>
    </row>
    <row r="376" spans="2:65" s="1" customFormat="1" ht="24.2" customHeight="1">
      <c r="B376" s="31"/>
      <c r="C376" s="131" t="s">
        <v>571</v>
      </c>
      <c r="D376" s="131" t="s">
        <v>133</v>
      </c>
      <c r="E376" s="132" t="s">
        <v>572</v>
      </c>
      <c r="F376" s="133" t="s">
        <v>573</v>
      </c>
      <c r="G376" s="134" t="s">
        <v>240</v>
      </c>
      <c r="H376" s="135">
        <v>9</v>
      </c>
      <c r="I376" s="136"/>
      <c r="J376" s="137">
        <f t="shared" si="0"/>
        <v>0</v>
      </c>
      <c r="K376" s="133" t="s">
        <v>1</v>
      </c>
      <c r="L376" s="31"/>
      <c r="M376" s="138" t="s">
        <v>1</v>
      </c>
      <c r="N376" s="139" t="s">
        <v>41</v>
      </c>
      <c r="P376" s="140">
        <f t="shared" si="1"/>
        <v>0</v>
      </c>
      <c r="Q376" s="140">
        <v>2.8700000000000002E-3</v>
      </c>
      <c r="R376" s="140">
        <f t="shared" si="2"/>
        <v>2.5830000000000002E-2</v>
      </c>
      <c r="S376" s="140">
        <v>0</v>
      </c>
      <c r="T376" s="141">
        <f t="shared" si="3"/>
        <v>0</v>
      </c>
      <c r="AR376" s="142" t="s">
        <v>219</v>
      </c>
      <c r="AT376" s="142" t="s">
        <v>133</v>
      </c>
      <c r="AU376" s="142" t="s">
        <v>86</v>
      </c>
      <c r="AY376" s="16" t="s">
        <v>131</v>
      </c>
      <c r="BE376" s="143">
        <f t="shared" si="4"/>
        <v>0</v>
      </c>
      <c r="BF376" s="143">
        <f t="shared" si="5"/>
        <v>0</v>
      </c>
      <c r="BG376" s="143">
        <f t="shared" si="6"/>
        <v>0</v>
      </c>
      <c r="BH376" s="143">
        <f t="shared" si="7"/>
        <v>0</v>
      </c>
      <c r="BI376" s="143">
        <f t="shared" si="8"/>
        <v>0</v>
      </c>
      <c r="BJ376" s="16" t="s">
        <v>84</v>
      </c>
      <c r="BK376" s="143">
        <f t="shared" si="9"/>
        <v>0</v>
      </c>
      <c r="BL376" s="16" t="s">
        <v>219</v>
      </c>
      <c r="BM376" s="142" t="s">
        <v>574</v>
      </c>
    </row>
    <row r="377" spans="2:65" s="1" customFormat="1" ht="24.2" customHeight="1">
      <c r="B377" s="31"/>
      <c r="C377" s="131" t="s">
        <v>575</v>
      </c>
      <c r="D377" s="131" t="s">
        <v>133</v>
      </c>
      <c r="E377" s="132" t="s">
        <v>576</v>
      </c>
      <c r="F377" s="133" t="s">
        <v>577</v>
      </c>
      <c r="G377" s="134" t="s">
        <v>240</v>
      </c>
      <c r="H377" s="135">
        <v>9.1999999999999993</v>
      </c>
      <c r="I377" s="136"/>
      <c r="J377" s="137">
        <f t="shared" si="0"/>
        <v>0</v>
      </c>
      <c r="K377" s="133" t="s">
        <v>137</v>
      </c>
      <c r="L377" s="31"/>
      <c r="M377" s="138" t="s">
        <v>1</v>
      </c>
      <c r="N377" s="139" t="s">
        <v>41</v>
      </c>
      <c r="P377" s="140">
        <f t="shared" si="1"/>
        <v>0</v>
      </c>
      <c r="Q377" s="140">
        <v>1.9400000000000001E-3</v>
      </c>
      <c r="R377" s="140">
        <f t="shared" si="2"/>
        <v>1.7847999999999999E-2</v>
      </c>
      <c r="S377" s="140">
        <v>0</v>
      </c>
      <c r="T377" s="141">
        <f t="shared" si="3"/>
        <v>0</v>
      </c>
      <c r="AR377" s="142" t="s">
        <v>219</v>
      </c>
      <c r="AT377" s="142" t="s">
        <v>133</v>
      </c>
      <c r="AU377" s="142" t="s">
        <v>86</v>
      </c>
      <c r="AY377" s="16" t="s">
        <v>131</v>
      </c>
      <c r="BE377" s="143">
        <f t="shared" si="4"/>
        <v>0</v>
      </c>
      <c r="BF377" s="143">
        <f t="shared" si="5"/>
        <v>0</v>
      </c>
      <c r="BG377" s="143">
        <f t="shared" si="6"/>
        <v>0</v>
      </c>
      <c r="BH377" s="143">
        <f t="shared" si="7"/>
        <v>0</v>
      </c>
      <c r="BI377" s="143">
        <f t="shared" si="8"/>
        <v>0</v>
      </c>
      <c r="BJ377" s="16" t="s">
        <v>84</v>
      </c>
      <c r="BK377" s="143">
        <f t="shared" si="9"/>
        <v>0</v>
      </c>
      <c r="BL377" s="16" t="s">
        <v>219</v>
      </c>
      <c r="BM377" s="142" t="s">
        <v>578</v>
      </c>
    </row>
    <row r="378" spans="2:65" s="1" customFormat="1" ht="24.2" customHeight="1">
      <c r="B378" s="31"/>
      <c r="C378" s="131" t="s">
        <v>579</v>
      </c>
      <c r="D378" s="131" t="s">
        <v>133</v>
      </c>
      <c r="E378" s="132" t="s">
        <v>580</v>
      </c>
      <c r="F378" s="133" t="s">
        <v>581</v>
      </c>
      <c r="G378" s="134" t="s">
        <v>240</v>
      </c>
      <c r="H378" s="135">
        <v>9.1999999999999993</v>
      </c>
      <c r="I378" s="136"/>
      <c r="J378" s="137">
        <f t="shared" si="0"/>
        <v>0</v>
      </c>
      <c r="K378" s="133" t="s">
        <v>1</v>
      </c>
      <c r="L378" s="31"/>
      <c r="M378" s="138" t="s">
        <v>1</v>
      </c>
      <c r="N378" s="139" t="s">
        <v>41</v>
      </c>
      <c r="P378" s="140">
        <f t="shared" si="1"/>
        <v>0</v>
      </c>
      <c r="Q378" s="140">
        <v>2.97E-3</v>
      </c>
      <c r="R378" s="140">
        <f t="shared" si="2"/>
        <v>2.7323999999999998E-2</v>
      </c>
      <c r="S378" s="140">
        <v>0</v>
      </c>
      <c r="T378" s="141">
        <f t="shared" si="3"/>
        <v>0</v>
      </c>
      <c r="AR378" s="142" t="s">
        <v>219</v>
      </c>
      <c r="AT378" s="142" t="s">
        <v>133</v>
      </c>
      <c r="AU378" s="142" t="s">
        <v>86</v>
      </c>
      <c r="AY378" s="16" t="s">
        <v>131</v>
      </c>
      <c r="BE378" s="143">
        <f t="shared" si="4"/>
        <v>0</v>
      </c>
      <c r="BF378" s="143">
        <f t="shared" si="5"/>
        <v>0</v>
      </c>
      <c r="BG378" s="143">
        <f t="shared" si="6"/>
        <v>0</v>
      </c>
      <c r="BH378" s="143">
        <f t="shared" si="7"/>
        <v>0</v>
      </c>
      <c r="BI378" s="143">
        <f t="shared" si="8"/>
        <v>0</v>
      </c>
      <c r="BJ378" s="16" t="s">
        <v>84</v>
      </c>
      <c r="BK378" s="143">
        <f t="shared" si="9"/>
        <v>0</v>
      </c>
      <c r="BL378" s="16" t="s">
        <v>219</v>
      </c>
      <c r="BM378" s="142" t="s">
        <v>582</v>
      </c>
    </row>
    <row r="379" spans="2:65" s="1" customFormat="1" ht="24.2" customHeight="1">
      <c r="B379" s="31"/>
      <c r="C379" s="131" t="s">
        <v>583</v>
      </c>
      <c r="D379" s="131" t="s">
        <v>133</v>
      </c>
      <c r="E379" s="132" t="s">
        <v>584</v>
      </c>
      <c r="F379" s="133" t="s">
        <v>585</v>
      </c>
      <c r="G379" s="134" t="s">
        <v>240</v>
      </c>
      <c r="H379" s="135">
        <v>9.1999999999999993</v>
      </c>
      <c r="I379" s="136"/>
      <c r="J379" s="137">
        <f t="shared" si="0"/>
        <v>0</v>
      </c>
      <c r="K379" s="133" t="s">
        <v>137</v>
      </c>
      <c r="L379" s="31"/>
      <c r="M379" s="138" t="s">
        <v>1</v>
      </c>
      <c r="N379" s="139" t="s">
        <v>41</v>
      </c>
      <c r="P379" s="140">
        <f t="shared" si="1"/>
        <v>0</v>
      </c>
      <c r="Q379" s="140">
        <v>2.33E-3</v>
      </c>
      <c r="R379" s="140">
        <f t="shared" si="2"/>
        <v>2.1436E-2</v>
      </c>
      <c r="S379" s="140">
        <v>0</v>
      </c>
      <c r="T379" s="141">
        <f t="shared" si="3"/>
        <v>0</v>
      </c>
      <c r="AR379" s="142" t="s">
        <v>219</v>
      </c>
      <c r="AT379" s="142" t="s">
        <v>133</v>
      </c>
      <c r="AU379" s="142" t="s">
        <v>86</v>
      </c>
      <c r="AY379" s="16" t="s">
        <v>131</v>
      </c>
      <c r="BE379" s="143">
        <f t="shared" si="4"/>
        <v>0</v>
      </c>
      <c r="BF379" s="143">
        <f t="shared" si="5"/>
        <v>0</v>
      </c>
      <c r="BG379" s="143">
        <f t="shared" si="6"/>
        <v>0</v>
      </c>
      <c r="BH379" s="143">
        <f t="shared" si="7"/>
        <v>0</v>
      </c>
      <c r="BI379" s="143">
        <f t="shared" si="8"/>
        <v>0</v>
      </c>
      <c r="BJ379" s="16" t="s">
        <v>84</v>
      </c>
      <c r="BK379" s="143">
        <f t="shared" si="9"/>
        <v>0</v>
      </c>
      <c r="BL379" s="16" t="s">
        <v>219</v>
      </c>
      <c r="BM379" s="142" t="s">
        <v>586</v>
      </c>
    </row>
    <row r="380" spans="2:65" s="1" customFormat="1" ht="24.2" customHeight="1">
      <c r="B380" s="31"/>
      <c r="C380" s="131" t="s">
        <v>587</v>
      </c>
      <c r="D380" s="131" t="s">
        <v>133</v>
      </c>
      <c r="E380" s="132" t="s">
        <v>588</v>
      </c>
      <c r="F380" s="133" t="s">
        <v>589</v>
      </c>
      <c r="G380" s="134" t="s">
        <v>229</v>
      </c>
      <c r="H380" s="135">
        <v>2</v>
      </c>
      <c r="I380" s="136"/>
      <c r="J380" s="137">
        <f t="shared" si="0"/>
        <v>0</v>
      </c>
      <c r="K380" s="133" t="s">
        <v>1</v>
      </c>
      <c r="L380" s="31"/>
      <c r="M380" s="138" t="s">
        <v>1</v>
      </c>
      <c r="N380" s="139" t="s">
        <v>41</v>
      </c>
      <c r="P380" s="140">
        <f t="shared" si="1"/>
        <v>0</v>
      </c>
      <c r="Q380" s="140">
        <v>3.1E-4</v>
      </c>
      <c r="R380" s="140">
        <f t="shared" si="2"/>
        <v>6.2E-4</v>
      </c>
      <c r="S380" s="140">
        <v>0</v>
      </c>
      <c r="T380" s="141">
        <f t="shared" si="3"/>
        <v>0</v>
      </c>
      <c r="AR380" s="142" t="s">
        <v>219</v>
      </c>
      <c r="AT380" s="142" t="s">
        <v>133</v>
      </c>
      <c r="AU380" s="142" t="s">
        <v>86</v>
      </c>
      <c r="AY380" s="16" t="s">
        <v>131</v>
      </c>
      <c r="BE380" s="143">
        <f t="shared" si="4"/>
        <v>0</v>
      </c>
      <c r="BF380" s="143">
        <f t="shared" si="5"/>
        <v>0</v>
      </c>
      <c r="BG380" s="143">
        <f t="shared" si="6"/>
        <v>0</v>
      </c>
      <c r="BH380" s="143">
        <f t="shared" si="7"/>
        <v>0</v>
      </c>
      <c r="BI380" s="143">
        <f t="shared" si="8"/>
        <v>0</v>
      </c>
      <c r="BJ380" s="16" t="s">
        <v>84</v>
      </c>
      <c r="BK380" s="143">
        <f t="shared" si="9"/>
        <v>0</v>
      </c>
      <c r="BL380" s="16" t="s">
        <v>219</v>
      </c>
      <c r="BM380" s="142" t="s">
        <v>590</v>
      </c>
    </row>
    <row r="381" spans="2:65" s="1" customFormat="1" ht="24.2" customHeight="1">
      <c r="B381" s="31"/>
      <c r="C381" s="131" t="s">
        <v>591</v>
      </c>
      <c r="D381" s="131" t="s">
        <v>133</v>
      </c>
      <c r="E381" s="132" t="s">
        <v>592</v>
      </c>
      <c r="F381" s="133" t="s">
        <v>593</v>
      </c>
      <c r="G381" s="134" t="s">
        <v>240</v>
      </c>
      <c r="H381" s="135">
        <v>3.5</v>
      </c>
      <c r="I381" s="136"/>
      <c r="J381" s="137">
        <f t="shared" si="0"/>
        <v>0</v>
      </c>
      <c r="K381" s="133" t="s">
        <v>137</v>
      </c>
      <c r="L381" s="31"/>
      <c r="M381" s="138" t="s">
        <v>1</v>
      </c>
      <c r="N381" s="139" t="s">
        <v>41</v>
      </c>
      <c r="P381" s="140">
        <f t="shared" si="1"/>
        <v>0</v>
      </c>
      <c r="Q381" s="140">
        <v>9.7000000000000005E-4</v>
      </c>
      <c r="R381" s="140">
        <f t="shared" si="2"/>
        <v>3.395E-3</v>
      </c>
      <c r="S381" s="140">
        <v>0</v>
      </c>
      <c r="T381" s="141">
        <f t="shared" si="3"/>
        <v>0</v>
      </c>
      <c r="AR381" s="142" t="s">
        <v>219</v>
      </c>
      <c r="AT381" s="142" t="s">
        <v>133</v>
      </c>
      <c r="AU381" s="142" t="s">
        <v>86</v>
      </c>
      <c r="AY381" s="16" t="s">
        <v>131</v>
      </c>
      <c r="BE381" s="143">
        <f t="shared" si="4"/>
        <v>0</v>
      </c>
      <c r="BF381" s="143">
        <f t="shared" si="5"/>
        <v>0</v>
      </c>
      <c r="BG381" s="143">
        <f t="shared" si="6"/>
        <v>0</v>
      </c>
      <c r="BH381" s="143">
        <f t="shared" si="7"/>
        <v>0</v>
      </c>
      <c r="BI381" s="143">
        <f t="shared" si="8"/>
        <v>0</v>
      </c>
      <c r="BJ381" s="16" t="s">
        <v>84</v>
      </c>
      <c r="BK381" s="143">
        <f t="shared" si="9"/>
        <v>0</v>
      </c>
      <c r="BL381" s="16" t="s">
        <v>219</v>
      </c>
      <c r="BM381" s="142" t="s">
        <v>594</v>
      </c>
    </row>
    <row r="382" spans="2:65" s="1" customFormat="1" ht="24.2" customHeight="1">
      <c r="B382" s="31"/>
      <c r="C382" s="131" t="s">
        <v>595</v>
      </c>
      <c r="D382" s="131" t="s">
        <v>133</v>
      </c>
      <c r="E382" s="132" t="s">
        <v>596</v>
      </c>
      <c r="F382" s="133" t="s">
        <v>597</v>
      </c>
      <c r="G382" s="134" t="s">
        <v>269</v>
      </c>
      <c r="H382" s="135">
        <v>0.39</v>
      </c>
      <c r="I382" s="136"/>
      <c r="J382" s="137">
        <f t="shared" si="0"/>
        <v>0</v>
      </c>
      <c r="K382" s="133" t="s">
        <v>137</v>
      </c>
      <c r="L382" s="31"/>
      <c r="M382" s="138" t="s">
        <v>1</v>
      </c>
      <c r="N382" s="139" t="s">
        <v>41</v>
      </c>
      <c r="P382" s="140">
        <f t="shared" si="1"/>
        <v>0</v>
      </c>
      <c r="Q382" s="140">
        <v>0</v>
      </c>
      <c r="R382" s="140">
        <f t="shared" si="2"/>
        <v>0</v>
      </c>
      <c r="S382" s="140">
        <v>0</v>
      </c>
      <c r="T382" s="141">
        <f t="shared" si="3"/>
        <v>0</v>
      </c>
      <c r="AR382" s="142" t="s">
        <v>219</v>
      </c>
      <c r="AT382" s="142" t="s">
        <v>133</v>
      </c>
      <c r="AU382" s="142" t="s">
        <v>86</v>
      </c>
      <c r="AY382" s="16" t="s">
        <v>131</v>
      </c>
      <c r="BE382" s="143">
        <f t="shared" si="4"/>
        <v>0</v>
      </c>
      <c r="BF382" s="143">
        <f t="shared" si="5"/>
        <v>0</v>
      </c>
      <c r="BG382" s="143">
        <f t="shared" si="6"/>
        <v>0</v>
      </c>
      <c r="BH382" s="143">
        <f t="shared" si="7"/>
        <v>0</v>
      </c>
      <c r="BI382" s="143">
        <f t="shared" si="8"/>
        <v>0</v>
      </c>
      <c r="BJ382" s="16" t="s">
        <v>84</v>
      </c>
      <c r="BK382" s="143">
        <f t="shared" si="9"/>
        <v>0</v>
      </c>
      <c r="BL382" s="16" t="s">
        <v>219</v>
      </c>
      <c r="BM382" s="142" t="s">
        <v>598</v>
      </c>
    </row>
    <row r="383" spans="2:65" s="11" customFormat="1" ht="22.9" customHeight="1">
      <c r="B383" s="119"/>
      <c r="D383" s="120" t="s">
        <v>75</v>
      </c>
      <c r="E383" s="129" t="s">
        <v>599</v>
      </c>
      <c r="F383" s="129" t="s">
        <v>600</v>
      </c>
      <c r="I383" s="122"/>
      <c r="J383" s="130">
        <f>BK383</f>
        <v>0</v>
      </c>
      <c r="L383" s="119"/>
      <c r="M383" s="124"/>
      <c r="P383" s="125">
        <f>SUM(P384:P388)</f>
        <v>0</v>
      </c>
      <c r="R383" s="125">
        <f>SUM(R384:R388)</f>
        <v>6.8474999999999994E-3</v>
      </c>
      <c r="T383" s="126">
        <f>SUM(T384:T388)</f>
        <v>0</v>
      </c>
      <c r="AR383" s="120" t="s">
        <v>86</v>
      </c>
      <c r="AT383" s="127" t="s">
        <v>75</v>
      </c>
      <c r="AU383" s="127" t="s">
        <v>84</v>
      </c>
      <c r="AY383" s="120" t="s">
        <v>131</v>
      </c>
      <c r="BK383" s="128">
        <f>SUM(BK384:BK388)</f>
        <v>0</v>
      </c>
    </row>
    <row r="384" spans="2:65" s="1" customFormat="1" ht="33" customHeight="1">
      <c r="B384" s="31"/>
      <c r="C384" s="131" t="s">
        <v>601</v>
      </c>
      <c r="D384" s="131" t="s">
        <v>133</v>
      </c>
      <c r="E384" s="132" t="s">
        <v>602</v>
      </c>
      <c r="F384" s="133" t="s">
        <v>603</v>
      </c>
      <c r="G384" s="134" t="s">
        <v>136</v>
      </c>
      <c r="H384" s="135">
        <v>41.5</v>
      </c>
      <c r="I384" s="136"/>
      <c r="J384" s="137">
        <f>ROUND(I384*H384,2)</f>
        <v>0</v>
      </c>
      <c r="K384" s="133" t="s">
        <v>137</v>
      </c>
      <c r="L384" s="31"/>
      <c r="M384" s="138" t="s">
        <v>1</v>
      </c>
      <c r="N384" s="139" t="s">
        <v>41</v>
      </c>
      <c r="P384" s="140">
        <f>O384*H384</f>
        <v>0</v>
      </c>
      <c r="Q384" s="140">
        <v>0</v>
      </c>
      <c r="R384" s="140">
        <f>Q384*H384</f>
        <v>0</v>
      </c>
      <c r="S384" s="140">
        <v>0</v>
      </c>
      <c r="T384" s="141">
        <f>S384*H384</f>
        <v>0</v>
      </c>
      <c r="AR384" s="142" t="s">
        <v>219</v>
      </c>
      <c r="AT384" s="142" t="s">
        <v>133</v>
      </c>
      <c r="AU384" s="142" t="s">
        <v>86</v>
      </c>
      <c r="AY384" s="16" t="s">
        <v>131</v>
      </c>
      <c r="BE384" s="143">
        <f>IF(N384="základní",J384,0)</f>
        <v>0</v>
      </c>
      <c r="BF384" s="143">
        <f>IF(N384="snížená",J384,0)</f>
        <v>0</v>
      </c>
      <c r="BG384" s="143">
        <f>IF(N384="zákl. přenesená",J384,0)</f>
        <v>0</v>
      </c>
      <c r="BH384" s="143">
        <f>IF(N384="sníž. přenesená",J384,0)</f>
        <v>0</v>
      </c>
      <c r="BI384" s="143">
        <f>IF(N384="nulová",J384,0)</f>
        <v>0</v>
      </c>
      <c r="BJ384" s="16" t="s">
        <v>84</v>
      </c>
      <c r="BK384" s="143">
        <f>ROUND(I384*H384,2)</f>
        <v>0</v>
      </c>
      <c r="BL384" s="16" t="s">
        <v>219</v>
      </c>
      <c r="BM384" s="142" t="s">
        <v>604</v>
      </c>
    </row>
    <row r="385" spans="2:65" s="12" customFormat="1" ht="11.25">
      <c r="B385" s="144"/>
      <c r="D385" s="145" t="s">
        <v>144</v>
      </c>
      <c r="E385" s="146" t="s">
        <v>1</v>
      </c>
      <c r="F385" s="147" t="s">
        <v>391</v>
      </c>
      <c r="H385" s="148">
        <v>41.5</v>
      </c>
      <c r="I385" s="149"/>
      <c r="L385" s="144"/>
      <c r="M385" s="150"/>
      <c r="T385" s="151"/>
      <c r="AT385" s="146" t="s">
        <v>144</v>
      </c>
      <c r="AU385" s="146" t="s">
        <v>86</v>
      </c>
      <c r="AV385" s="12" t="s">
        <v>86</v>
      </c>
      <c r="AW385" s="12" t="s">
        <v>32</v>
      </c>
      <c r="AX385" s="12" t="s">
        <v>84</v>
      </c>
      <c r="AY385" s="146" t="s">
        <v>131</v>
      </c>
    </row>
    <row r="386" spans="2:65" s="1" customFormat="1" ht="37.9" customHeight="1">
      <c r="B386" s="31"/>
      <c r="C386" s="165" t="s">
        <v>605</v>
      </c>
      <c r="D386" s="165" t="s">
        <v>232</v>
      </c>
      <c r="E386" s="166" t="s">
        <v>606</v>
      </c>
      <c r="F386" s="167" t="s">
        <v>607</v>
      </c>
      <c r="G386" s="168" t="s">
        <v>136</v>
      </c>
      <c r="H386" s="169">
        <v>45.65</v>
      </c>
      <c r="I386" s="170"/>
      <c r="J386" s="171">
        <f>ROUND(I386*H386,2)</f>
        <v>0</v>
      </c>
      <c r="K386" s="167" t="s">
        <v>137</v>
      </c>
      <c r="L386" s="172"/>
      <c r="M386" s="173" t="s">
        <v>1</v>
      </c>
      <c r="N386" s="174" t="s">
        <v>41</v>
      </c>
      <c r="P386" s="140">
        <f>O386*H386</f>
        <v>0</v>
      </c>
      <c r="Q386" s="140">
        <v>1.4999999999999999E-4</v>
      </c>
      <c r="R386" s="140">
        <f>Q386*H386</f>
        <v>6.8474999999999994E-3</v>
      </c>
      <c r="S386" s="140">
        <v>0</v>
      </c>
      <c r="T386" s="141">
        <f>S386*H386</f>
        <v>0</v>
      </c>
      <c r="AR386" s="142" t="s">
        <v>283</v>
      </c>
      <c r="AT386" s="142" t="s">
        <v>232</v>
      </c>
      <c r="AU386" s="142" t="s">
        <v>86</v>
      </c>
      <c r="AY386" s="16" t="s">
        <v>131</v>
      </c>
      <c r="BE386" s="143">
        <f>IF(N386="základní",J386,0)</f>
        <v>0</v>
      </c>
      <c r="BF386" s="143">
        <f>IF(N386="snížená",J386,0)</f>
        <v>0</v>
      </c>
      <c r="BG386" s="143">
        <f>IF(N386="zákl. přenesená",J386,0)</f>
        <v>0</v>
      </c>
      <c r="BH386" s="143">
        <f>IF(N386="sníž. přenesená",J386,0)</f>
        <v>0</v>
      </c>
      <c r="BI386" s="143">
        <f>IF(N386="nulová",J386,0)</f>
        <v>0</v>
      </c>
      <c r="BJ386" s="16" t="s">
        <v>84</v>
      </c>
      <c r="BK386" s="143">
        <f>ROUND(I386*H386,2)</f>
        <v>0</v>
      </c>
      <c r="BL386" s="16" t="s">
        <v>219</v>
      </c>
      <c r="BM386" s="142" t="s">
        <v>608</v>
      </c>
    </row>
    <row r="387" spans="2:65" s="12" customFormat="1" ht="11.25">
      <c r="B387" s="144"/>
      <c r="D387" s="145" t="s">
        <v>144</v>
      </c>
      <c r="F387" s="147" t="s">
        <v>609</v>
      </c>
      <c r="H387" s="148">
        <v>45.65</v>
      </c>
      <c r="I387" s="149"/>
      <c r="L387" s="144"/>
      <c r="M387" s="150"/>
      <c r="T387" s="151"/>
      <c r="AT387" s="146" t="s">
        <v>144</v>
      </c>
      <c r="AU387" s="146" t="s">
        <v>86</v>
      </c>
      <c r="AV387" s="12" t="s">
        <v>86</v>
      </c>
      <c r="AW387" s="12" t="s">
        <v>4</v>
      </c>
      <c r="AX387" s="12" t="s">
        <v>84</v>
      </c>
      <c r="AY387" s="146" t="s">
        <v>131</v>
      </c>
    </row>
    <row r="388" spans="2:65" s="1" customFormat="1" ht="24.2" customHeight="1">
      <c r="B388" s="31"/>
      <c r="C388" s="131" t="s">
        <v>610</v>
      </c>
      <c r="D388" s="131" t="s">
        <v>133</v>
      </c>
      <c r="E388" s="132" t="s">
        <v>611</v>
      </c>
      <c r="F388" s="133" t="s">
        <v>612</v>
      </c>
      <c r="G388" s="134" t="s">
        <v>269</v>
      </c>
      <c r="H388" s="135">
        <v>7.0000000000000001E-3</v>
      </c>
      <c r="I388" s="136"/>
      <c r="J388" s="137">
        <f>ROUND(I388*H388,2)</f>
        <v>0</v>
      </c>
      <c r="K388" s="133" t="s">
        <v>137</v>
      </c>
      <c r="L388" s="31"/>
      <c r="M388" s="138" t="s">
        <v>1</v>
      </c>
      <c r="N388" s="139" t="s">
        <v>41</v>
      </c>
      <c r="P388" s="140">
        <f>O388*H388</f>
        <v>0</v>
      </c>
      <c r="Q388" s="140">
        <v>0</v>
      </c>
      <c r="R388" s="140">
        <f>Q388*H388</f>
        <v>0</v>
      </c>
      <c r="S388" s="140">
        <v>0</v>
      </c>
      <c r="T388" s="141">
        <f>S388*H388</f>
        <v>0</v>
      </c>
      <c r="AR388" s="142" t="s">
        <v>219</v>
      </c>
      <c r="AT388" s="142" t="s">
        <v>133</v>
      </c>
      <c r="AU388" s="142" t="s">
        <v>86</v>
      </c>
      <c r="AY388" s="16" t="s">
        <v>131</v>
      </c>
      <c r="BE388" s="143">
        <f>IF(N388="základní",J388,0)</f>
        <v>0</v>
      </c>
      <c r="BF388" s="143">
        <f>IF(N388="snížená",J388,0)</f>
        <v>0</v>
      </c>
      <c r="BG388" s="143">
        <f>IF(N388="zákl. přenesená",J388,0)</f>
        <v>0</v>
      </c>
      <c r="BH388" s="143">
        <f>IF(N388="sníž. přenesená",J388,0)</f>
        <v>0</v>
      </c>
      <c r="BI388" s="143">
        <f>IF(N388="nulová",J388,0)</f>
        <v>0</v>
      </c>
      <c r="BJ388" s="16" t="s">
        <v>84</v>
      </c>
      <c r="BK388" s="143">
        <f>ROUND(I388*H388,2)</f>
        <v>0</v>
      </c>
      <c r="BL388" s="16" t="s">
        <v>219</v>
      </c>
      <c r="BM388" s="142" t="s">
        <v>613</v>
      </c>
    </row>
    <row r="389" spans="2:65" s="11" customFormat="1" ht="22.9" customHeight="1">
      <c r="B389" s="119"/>
      <c r="D389" s="120" t="s">
        <v>75</v>
      </c>
      <c r="E389" s="129" t="s">
        <v>614</v>
      </c>
      <c r="F389" s="129" t="s">
        <v>615</v>
      </c>
      <c r="I389" s="122"/>
      <c r="J389" s="130">
        <f>BK389</f>
        <v>0</v>
      </c>
      <c r="L389" s="119"/>
      <c r="M389" s="124"/>
      <c r="P389" s="125">
        <f>SUM(P390:P423)</f>
        <v>0</v>
      </c>
      <c r="R389" s="125">
        <f>SUM(R390:R423)</f>
        <v>1.1256032</v>
      </c>
      <c r="T389" s="126">
        <f>SUM(T390:T423)</f>
        <v>0</v>
      </c>
      <c r="AR389" s="120" t="s">
        <v>86</v>
      </c>
      <c r="AT389" s="127" t="s">
        <v>75</v>
      </c>
      <c r="AU389" s="127" t="s">
        <v>84</v>
      </c>
      <c r="AY389" s="120" t="s">
        <v>131</v>
      </c>
      <c r="BK389" s="128">
        <f>SUM(BK390:BK423)</f>
        <v>0</v>
      </c>
    </row>
    <row r="390" spans="2:65" s="1" customFormat="1" ht="24.2" customHeight="1">
      <c r="B390" s="31"/>
      <c r="C390" s="131" t="s">
        <v>616</v>
      </c>
      <c r="D390" s="131" t="s">
        <v>133</v>
      </c>
      <c r="E390" s="132" t="s">
        <v>617</v>
      </c>
      <c r="F390" s="133" t="s">
        <v>618</v>
      </c>
      <c r="G390" s="134" t="s">
        <v>136</v>
      </c>
      <c r="H390" s="135">
        <v>58.286000000000001</v>
      </c>
      <c r="I390" s="136"/>
      <c r="J390" s="137">
        <f>ROUND(I390*H390,2)</f>
        <v>0</v>
      </c>
      <c r="K390" s="133" t="s">
        <v>137</v>
      </c>
      <c r="L390" s="31"/>
      <c r="M390" s="138" t="s">
        <v>1</v>
      </c>
      <c r="N390" s="139" t="s">
        <v>41</v>
      </c>
      <c r="P390" s="140">
        <f>O390*H390</f>
        <v>0</v>
      </c>
      <c r="Q390" s="140">
        <v>0</v>
      </c>
      <c r="R390" s="140">
        <f>Q390*H390</f>
        <v>0</v>
      </c>
      <c r="S390" s="140">
        <v>0</v>
      </c>
      <c r="T390" s="141">
        <f>S390*H390</f>
        <v>0</v>
      </c>
      <c r="AR390" s="142" t="s">
        <v>219</v>
      </c>
      <c r="AT390" s="142" t="s">
        <v>133</v>
      </c>
      <c r="AU390" s="142" t="s">
        <v>86</v>
      </c>
      <c r="AY390" s="16" t="s">
        <v>131</v>
      </c>
      <c r="BE390" s="143">
        <f>IF(N390="základní",J390,0)</f>
        <v>0</v>
      </c>
      <c r="BF390" s="143">
        <f>IF(N390="snížená",J390,0)</f>
        <v>0</v>
      </c>
      <c r="BG390" s="143">
        <f>IF(N390="zákl. přenesená",J390,0)</f>
        <v>0</v>
      </c>
      <c r="BH390" s="143">
        <f>IF(N390="sníž. přenesená",J390,0)</f>
        <v>0</v>
      </c>
      <c r="BI390" s="143">
        <f>IF(N390="nulová",J390,0)</f>
        <v>0</v>
      </c>
      <c r="BJ390" s="16" t="s">
        <v>84</v>
      </c>
      <c r="BK390" s="143">
        <f>ROUND(I390*H390,2)</f>
        <v>0</v>
      </c>
      <c r="BL390" s="16" t="s">
        <v>219</v>
      </c>
      <c r="BM390" s="142" t="s">
        <v>619</v>
      </c>
    </row>
    <row r="391" spans="2:65" s="12" customFormat="1" ht="11.25">
      <c r="B391" s="144"/>
      <c r="D391" s="145" t="s">
        <v>144</v>
      </c>
      <c r="E391" s="146" t="s">
        <v>1</v>
      </c>
      <c r="F391" s="147" t="s">
        <v>620</v>
      </c>
      <c r="H391" s="148">
        <v>9.4719999999999995</v>
      </c>
      <c r="I391" s="149"/>
      <c r="L391" s="144"/>
      <c r="M391" s="150"/>
      <c r="T391" s="151"/>
      <c r="AT391" s="146" t="s">
        <v>144</v>
      </c>
      <c r="AU391" s="146" t="s">
        <v>86</v>
      </c>
      <c r="AV391" s="12" t="s">
        <v>86</v>
      </c>
      <c r="AW391" s="12" t="s">
        <v>32</v>
      </c>
      <c r="AX391" s="12" t="s">
        <v>76</v>
      </c>
      <c r="AY391" s="146" t="s">
        <v>131</v>
      </c>
    </row>
    <row r="392" spans="2:65" s="12" customFormat="1" ht="11.25">
      <c r="B392" s="144"/>
      <c r="D392" s="145" t="s">
        <v>144</v>
      </c>
      <c r="E392" s="146" t="s">
        <v>1</v>
      </c>
      <c r="F392" s="147" t="s">
        <v>621</v>
      </c>
      <c r="H392" s="148">
        <v>3.9460000000000002</v>
      </c>
      <c r="I392" s="149"/>
      <c r="L392" s="144"/>
      <c r="M392" s="150"/>
      <c r="T392" s="151"/>
      <c r="AT392" s="146" t="s">
        <v>144</v>
      </c>
      <c r="AU392" s="146" t="s">
        <v>86</v>
      </c>
      <c r="AV392" s="12" t="s">
        <v>86</v>
      </c>
      <c r="AW392" s="12" t="s">
        <v>32</v>
      </c>
      <c r="AX392" s="12" t="s">
        <v>76</v>
      </c>
      <c r="AY392" s="146" t="s">
        <v>131</v>
      </c>
    </row>
    <row r="393" spans="2:65" s="12" customFormat="1" ht="11.25">
      <c r="B393" s="144"/>
      <c r="D393" s="145" t="s">
        <v>144</v>
      </c>
      <c r="E393" s="146" t="s">
        <v>1</v>
      </c>
      <c r="F393" s="147" t="s">
        <v>620</v>
      </c>
      <c r="H393" s="148">
        <v>9.4719999999999995</v>
      </c>
      <c r="I393" s="149"/>
      <c r="L393" s="144"/>
      <c r="M393" s="150"/>
      <c r="T393" s="151"/>
      <c r="AT393" s="146" t="s">
        <v>144</v>
      </c>
      <c r="AU393" s="146" t="s">
        <v>86</v>
      </c>
      <c r="AV393" s="12" t="s">
        <v>86</v>
      </c>
      <c r="AW393" s="12" t="s">
        <v>32</v>
      </c>
      <c r="AX393" s="12" t="s">
        <v>76</v>
      </c>
      <c r="AY393" s="146" t="s">
        <v>131</v>
      </c>
    </row>
    <row r="394" spans="2:65" s="12" customFormat="1" ht="11.25">
      <c r="B394" s="144"/>
      <c r="D394" s="145" t="s">
        <v>144</v>
      </c>
      <c r="E394" s="146" t="s">
        <v>1</v>
      </c>
      <c r="F394" s="147" t="s">
        <v>622</v>
      </c>
      <c r="H394" s="148">
        <v>16.288</v>
      </c>
      <c r="I394" s="149"/>
      <c r="L394" s="144"/>
      <c r="M394" s="150"/>
      <c r="T394" s="151"/>
      <c r="AT394" s="146" t="s">
        <v>144</v>
      </c>
      <c r="AU394" s="146" t="s">
        <v>86</v>
      </c>
      <c r="AV394" s="12" t="s">
        <v>86</v>
      </c>
      <c r="AW394" s="12" t="s">
        <v>32</v>
      </c>
      <c r="AX394" s="12" t="s">
        <v>76</v>
      </c>
      <c r="AY394" s="146" t="s">
        <v>131</v>
      </c>
    </row>
    <row r="395" spans="2:65" s="12" customFormat="1" ht="11.25">
      <c r="B395" s="144"/>
      <c r="D395" s="145" t="s">
        <v>144</v>
      </c>
      <c r="E395" s="146" t="s">
        <v>1</v>
      </c>
      <c r="F395" s="147" t="s">
        <v>623</v>
      </c>
      <c r="H395" s="148">
        <v>11.132999999999999</v>
      </c>
      <c r="I395" s="149"/>
      <c r="L395" s="144"/>
      <c r="M395" s="150"/>
      <c r="T395" s="151"/>
      <c r="AT395" s="146" t="s">
        <v>144</v>
      </c>
      <c r="AU395" s="146" t="s">
        <v>86</v>
      </c>
      <c r="AV395" s="12" t="s">
        <v>86</v>
      </c>
      <c r="AW395" s="12" t="s">
        <v>32</v>
      </c>
      <c r="AX395" s="12" t="s">
        <v>76</v>
      </c>
      <c r="AY395" s="146" t="s">
        <v>131</v>
      </c>
    </row>
    <row r="396" spans="2:65" s="12" customFormat="1" ht="11.25">
      <c r="B396" s="144"/>
      <c r="D396" s="145" t="s">
        <v>144</v>
      </c>
      <c r="E396" s="146" t="s">
        <v>1</v>
      </c>
      <c r="F396" s="147" t="s">
        <v>624</v>
      </c>
      <c r="H396" s="148">
        <v>7.9749999999999996</v>
      </c>
      <c r="I396" s="149"/>
      <c r="L396" s="144"/>
      <c r="M396" s="150"/>
      <c r="T396" s="151"/>
      <c r="AT396" s="146" t="s">
        <v>144</v>
      </c>
      <c r="AU396" s="146" t="s">
        <v>86</v>
      </c>
      <c r="AV396" s="12" t="s">
        <v>86</v>
      </c>
      <c r="AW396" s="12" t="s">
        <v>32</v>
      </c>
      <c r="AX396" s="12" t="s">
        <v>76</v>
      </c>
      <c r="AY396" s="146" t="s">
        <v>131</v>
      </c>
    </row>
    <row r="397" spans="2:65" s="13" customFormat="1" ht="11.25">
      <c r="B397" s="152"/>
      <c r="D397" s="145" t="s">
        <v>144</v>
      </c>
      <c r="E397" s="153" t="s">
        <v>1</v>
      </c>
      <c r="F397" s="154" t="s">
        <v>148</v>
      </c>
      <c r="H397" s="155">
        <v>58.286000000000001</v>
      </c>
      <c r="I397" s="156"/>
      <c r="L397" s="152"/>
      <c r="M397" s="157"/>
      <c r="T397" s="158"/>
      <c r="AT397" s="153" t="s">
        <v>144</v>
      </c>
      <c r="AU397" s="153" t="s">
        <v>86</v>
      </c>
      <c r="AV397" s="13" t="s">
        <v>138</v>
      </c>
      <c r="AW397" s="13" t="s">
        <v>32</v>
      </c>
      <c r="AX397" s="13" t="s">
        <v>84</v>
      </c>
      <c r="AY397" s="153" t="s">
        <v>131</v>
      </c>
    </row>
    <row r="398" spans="2:65" s="1" customFormat="1" ht="16.5" customHeight="1">
      <c r="B398" s="31"/>
      <c r="C398" s="165" t="s">
        <v>625</v>
      </c>
      <c r="D398" s="165" t="s">
        <v>232</v>
      </c>
      <c r="E398" s="166" t="s">
        <v>626</v>
      </c>
      <c r="F398" s="167" t="s">
        <v>627</v>
      </c>
      <c r="G398" s="168" t="s">
        <v>136</v>
      </c>
      <c r="H398" s="169">
        <v>64.114999999999995</v>
      </c>
      <c r="I398" s="170"/>
      <c r="J398" s="171">
        <f>ROUND(I398*H398,2)</f>
        <v>0</v>
      </c>
      <c r="K398" s="167" t="s">
        <v>137</v>
      </c>
      <c r="L398" s="172"/>
      <c r="M398" s="173" t="s">
        <v>1</v>
      </c>
      <c r="N398" s="174" t="s">
        <v>41</v>
      </c>
      <c r="P398" s="140">
        <f>O398*H398</f>
        <v>0</v>
      </c>
      <c r="Q398" s="140">
        <v>1.49E-2</v>
      </c>
      <c r="R398" s="140">
        <f>Q398*H398</f>
        <v>0.95531349999999993</v>
      </c>
      <c r="S398" s="140">
        <v>0</v>
      </c>
      <c r="T398" s="141">
        <f>S398*H398</f>
        <v>0</v>
      </c>
      <c r="AR398" s="142" t="s">
        <v>283</v>
      </c>
      <c r="AT398" s="142" t="s">
        <v>232</v>
      </c>
      <c r="AU398" s="142" t="s">
        <v>86</v>
      </c>
      <c r="AY398" s="16" t="s">
        <v>131</v>
      </c>
      <c r="BE398" s="143">
        <f>IF(N398="základní",J398,0)</f>
        <v>0</v>
      </c>
      <c r="BF398" s="143">
        <f>IF(N398="snížená",J398,0)</f>
        <v>0</v>
      </c>
      <c r="BG398" s="143">
        <f>IF(N398="zákl. přenesená",J398,0)</f>
        <v>0</v>
      </c>
      <c r="BH398" s="143">
        <f>IF(N398="sníž. přenesená",J398,0)</f>
        <v>0</v>
      </c>
      <c r="BI398" s="143">
        <f>IF(N398="nulová",J398,0)</f>
        <v>0</v>
      </c>
      <c r="BJ398" s="16" t="s">
        <v>84</v>
      </c>
      <c r="BK398" s="143">
        <f>ROUND(I398*H398,2)</f>
        <v>0</v>
      </c>
      <c r="BL398" s="16" t="s">
        <v>219</v>
      </c>
      <c r="BM398" s="142" t="s">
        <v>628</v>
      </c>
    </row>
    <row r="399" spans="2:65" s="12" customFormat="1" ht="11.25">
      <c r="B399" s="144"/>
      <c r="D399" s="145" t="s">
        <v>144</v>
      </c>
      <c r="F399" s="147" t="s">
        <v>629</v>
      </c>
      <c r="H399" s="148">
        <v>64.114999999999995</v>
      </c>
      <c r="I399" s="149"/>
      <c r="L399" s="144"/>
      <c r="M399" s="150"/>
      <c r="T399" s="151"/>
      <c r="AT399" s="146" t="s">
        <v>144</v>
      </c>
      <c r="AU399" s="146" t="s">
        <v>86</v>
      </c>
      <c r="AV399" s="12" t="s">
        <v>86</v>
      </c>
      <c r="AW399" s="12" t="s">
        <v>4</v>
      </c>
      <c r="AX399" s="12" t="s">
        <v>84</v>
      </c>
      <c r="AY399" s="146" t="s">
        <v>131</v>
      </c>
    </row>
    <row r="400" spans="2:65" s="1" customFormat="1" ht="24.2" customHeight="1">
      <c r="B400" s="31"/>
      <c r="C400" s="131" t="s">
        <v>630</v>
      </c>
      <c r="D400" s="131" t="s">
        <v>133</v>
      </c>
      <c r="E400" s="132" t="s">
        <v>631</v>
      </c>
      <c r="F400" s="133" t="s">
        <v>632</v>
      </c>
      <c r="G400" s="134" t="s">
        <v>229</v>
      </c>
      <c r="H400" s="135">
        <v>1</v>
      </c>
      <c r="I400" s="136"/>
      <c r="J400" s="137">
        <f>ROUND(I400*H400,2)</f>
        <v>0</v>
      </c>
      <c r="K400" s="133" t="s">
        <v>137</v>
      </c>
      <c r="L400" s="31"/>
      <c r="M400" s="138" t="s">
        <v>1</v>
      </c>
      <c r="N400" s="139" t="s">
        <v>41</v>
      </c>
      <c r="P400" s="140">
        <f>O400*H400</f>
        <v>0</v>
      </c>
      <c r="Q400" s="140">
        <v>0</v>
      </c>
      <c r="R400" s="140">
        <f>Q400*H400</f>
        <v>0</v>
      </c>
      <c r="S400" s="140">
        <v>0</v>
      </c>
      <c r="T400" s="141">
        <f>S400*H400</f>
        <v>0</v>
      </c>
      <c r="AR400" s="142" t="s">
        <v>219</v>
      </c>
      <c r="AT400" s="142" t="s">
        <v>133</v>
      </c>
      <c r="AU400" s="142" t="s">
        <v>86</v>
      </c>
      <c r="AY400" s="16" t="s">
        <v>131</v>
      </c>
      <c r="BE400" s="143">
        <f>IF(N400="základní",J400,0)</f>
        <v>0</v>
      </c>
      <c r="BF400" s="143">
        <f>IF(N400="snížená",J400,0)</f>
        <v>0</v>
      </c>
      <c r="BG400" s="143">
        <f>IF(N400="zákl. přenesená",J400,0)</f>
        <v>0</v>
      </c>
      <c r="BH400" s="143">
        <f>IF(N400="sníž. přenesená",J400,0)</f>
        <v>0</v>
      </c>
      <c r="BI400" s="143">
        <f>IF(N400="nulová",J400,0)</f>
        <v>0</v>
      </c>
      <c r="BJ400" s="16" t="s">
        <v>84</v>
      </c>
      <c r="BK400" s="143">
        <f>ROUND(I400*H400,2)</f>
        <v>0</v>
      </c>
      <c r="BL400" s="16" t="s">
        <v>219</v>
      </c>
      <c r="BM400" s="142" t="s">
        <v>633</v>
      </c>
    </row>
    <row r="401" spans="2:65" s="1" customFormat="1" ht="24.2" customHeight="1">
      <c r="B401" s="31"/>
      <c r="C401" s="165" t="s">
        <v>634</v>
      </c>
      <c r="D401" s="165" t="s">
        <v>232</v>
      </c>
      <c r="E401" s="166" t="s">
        <v>635</v>
      </c>
      <c r="F401" s="167" t="s">
        <v>636</v>
      </c>
      <c r="G401" s="168" t="s">
        <v>229</v>
      </c>
      <c r="H401" s="169">
        <v>1</v>
      </c>
      <c r="I401" s="170"/>
      <c r="J401" s="171">
        <f>ROUND(I401*H401,2)</f>
        <v>0</v>
      </c>
      <c r="K401" s="167" t="s">
        <v>1</v>
      </c>
      <c r="L401" s="172"/>
      <c r="M401" s="173" t="s">
        <v>1</v>
      </c>
      <c r="N401" s="174" t="s">
        <v>41</v>
      </c>
      <c r="P401" s="140">
        <f>O401*H401</f>
        <v>0</v>
      </c>
      <c r="Q401" s="140">
        <v>3.5000000000000003E-2</v>
      </c>
      <c r="R401" s="140">
        <f>Q401*H401</f>
        <v>3.5000000000000003E-2</v>
      </c>
      <c r="S401" s="140">
        <v>0</v>
      </c>
      <c r="T401" s="141">
        <f>S401*H401</f>
        <v>0</v>
      </c>
      <c r="AR401" s="142" t="s">
        <v>283</v>
      </c>
      <c r="AT401" s="142" t="s">
        <v>232</v>
      </c>
      <c r="AU401" s="142" t="s">
        <v>86</v>
      </c>
      <c r="AY401" s="16" t="s">
        <v>131</v>
      </c>
      <c r="BE401" s="143">
        <f>IF(N401="základní",J401,0)</f>
        <v>0</v>
      </c>
      <c r="BF401" s="143">
        <f>IF(N401="snížená",J401,0)</f>
        <v>0</v>
      </c>
      <c r="BG401" s="143">
        <f>IF(N401="zákl. přenesená",J401,0)</f>
        <v>0</v>
      </c>
      <c r="BH401" s="143">
        <f>IF(N401="sníž. přenesená",J401,0)</f>
        <v>0</v>
      </c>
      <c r="BI401" s="143">
        <f>IF(N401="nulová",J401,0)</f>
        <v>0</v>
      </c>
      <c r="BJ401" s="16" t="s">
        <v>84</v>
      </c>
      <c r="BK401" s="143">
        <f>ROUND(I401*H401,2)</f>
        <v>0</v>
      </c>
      <c r="BL401" s="16" t="s">
        <v>219</v>
      </c>
      <c r="BM401" s="142" t="s">
        <v>637</v>
      </c>
    </row>
    <row r="402" spans="2:65" s="1" customFormat="1" ht="24.2" customHeight="1">
      <c r="B402" s="31"/>
      <c r="C402" s="131" t="s">
        <v>638</v>
      </c>
      <c r="D402" s="131" t="s">
        <v>133</v>
      </c>
      <c r="E402" s="132" t="s">
        <v>639</v>
      </c>
      <c r="F402" s="133" t="s">
        <v>640</v>
      </c>
      <c r="G402" s="134" t="s">
        <v>229</v>
      </c>
      <c r="H402" s="135">
        <v>1</v>
      </c>
      <c r="I402" s="136"/>
      <c r="J402" s="137">
        <f>ROUND(I402*H402,2)</f>
        <v>0</v>
      </c>
      <c r="K402" s="133" t="s">
        <v>1</v>
      </c>
      <c r="L402" s="31"/>
      <c r="M402" s="138" t="s">
        <v>1</v>
      </c>
      <c r="N402" s="139" t="s">
        <v>41</v>
      </c>
      <c r="P402" s="140">
        <f>O402*H402</f>
        <v>0</v>
      </c>
      <c r="Q402" s="140">
        <v>4.8000000000000001E-4</v>
      </c>
      <c r="R402" s="140">
        <f>Q402*H402</f>
        <v>4.8000000000000001E-4</v>
      </c>
      <c r="S402" s="140">
        <v>0</v>
      </c>
      <c r="T402" s="141">
        <f>S402*H402</f>
        <v>0</v>
      </c>
      <c r="AR402" s="142" t="s">
        <v>219</v>
      </c>
      <c r="AT402" s="142" t="s">
        <v>133</v>
      </c>
      <c r="AU402" s="142" t="s">
        <v>86</v>
      </c>
      <c r="AY402" s="16" t="s">
        <v>131</v>
      </c>
      <c r="BE402" s="143">
        <f>IF(N402="základní",J402,0)</f>
        <v>0</v>
      </c>
      <c r="BF402" s="143">
        <f>IF(N402="snížená",J402,0)</f>
        <v>0</v>
      </c>
      <c r="BG402" s="143">
        <f>IF(N402="zákl. přenesená",J402,0)</f>
        <v>0</v>
      </c>
      <c r="BH402" s="143">
        <f>IF(N402="sníž. přenesená",J402,0)</f>
        <v>0</v>
      </c>
      <c r="BI402" s="143">
        <f>IF(N402="nulová",J402,0)</f>
        <v>0</v>
      </c>
      <c r="BJ402" s="16" t="s">
        <v>84</v>
      </c>
      <c r="BK402" s="143">
        <f>ROUND(I402*H402,2)</f>
        <v>0</v>
      </c>
      <c r="BL402" s="16" t="s">
        <v>219</v>
      </c>
      <c r="BM402" s="142" t="s">
        <v>641</v>
      </c>
    </row>
    <row r="403" spans="2:65" s="1" customFormat="1" ht="24.2" customHeight="1">
      <c r="B403" s="31"/>
      <c r="C403" s="165" t="s">
        <v>642</v>
      </c>
      <c r="D403" s="165" t="s">
        <v>232</v>
      </c>
      <c r="E403" s="166" t="s">
        <v>643</v>
      </c>
      <c r="F403" s="167" t="s">
        <v>644</v>
      </c>
      <c r="G403" s="168" t="s">
        <v>229</v>
      </c>
      <c r="H403" s="169">
        <v>1</v>
      </c>
      <c r="I403" s="170"/>
      <c r="J403" s="171">
        <f>ROUND(I403*H403,2)</f>
        <v>0</v>
      </c>
      <c r="K403" s="167" t="s">
        <v>1</v>
      </c>
      <c r="L403" s="172"/>
      <c r="M403" s="173" t="s">
        <v>1</v>
      </c>
      <c r="N403" s="174" t="s">
        <v>41</v>
      </c>
      <c r="P403" s="140">
        <f>O403*H403</f>
        <v>0</v>
      </c>
      <c r="Q403" s="140">
        <v>1.2500000000000001E-2</v>
      </c>
      <c r="R403" s="140">
        <f>Q403*H403</f>
        <v>1.2500000000000001E-2</v>
      </c>
      <c r="S403" s="140">
        <v>0</v>
      </c>
      <c r="T403" s="141">
        <f>S403*H403</f>
        <v>0</v>
      </c>
      <c r="AR403" s="142" t="s">
        <v>283</v>
      </c>
      <c r="AT403" s="142" t="s">
        <v>232</v>
      </c>
      <c r="AU403" s="142" t="s">
        <v>86</v>
      </c>
      <c r="AY403" s="16" t="s">
        <v>131</v>
      </c>
      <c r="BE403" s="143">
        <f>IF(N403="základní",J403,0)</f>
        <v>0</v>
      </c>
      <c r="BF403" s="143">
        <f>IF(N403="snížená",J403,0)</f>
        <v>0</v>
      </c>
      <c r="BG403" s="143">
        <f>IF(N403="zákl. přenesená",J403,0)</f>
        <v>0</v>
      </c>
      <c r="BH403" s="143">
        <f>IF(N403="sníž. přenesená",J403,0)</f>
        <v>0</v>
      </c>
      <c r="BI403" s="143">
        <f>IF(N403="nulová",J403,0)</f>
        <v>0</v>
      </c>
      <c r="BJ403" s="16" t="s">
        <v>84</v>
      </c>
      <c r="BK403" s="143">
        <f>ROUND(I403*H403,2)</f>
        <v>0</v>
      </c>
      <c r="BL403" s="16" t="s">
        <v>219</v>
      </c>
      <c r="BM403" s="142" t="s">
        <v>645</v>
      </c>
    </row>
    <row r="404" spans="2:65" s="1" customFormat="1" ht="16.5" customHeight="1">
      <c r="B404" s="31"/>
      <c r="C404" s="131" t="s">
        <v>646</v>
      </c>
      <c r="D404" s="131" t="s">
        <v>133</v>
      </c>
      <c r="E404" s="132" t="s">
        <v>647</v>
      </c>
      <c r="F404" s="133" t="s">
        <v>648</v>
      </c>
      <c r="G404" s="134" t="s">
        <v>240</v>
      </c>
      <c r="H404" s="135">
        <v>11.35</v>
      </c>
      <c r="I404" s="136"/>
      <c r="J404" s="137">
        <f>ROUND(I404*H404,2)</f>
        <v>0</v>
      </c>
      <c r="K404" s="133" t="s">
        <v>137</v>
      </c>
      <c r="L404" s="31"/>
      <c r="M404" s="138" t="s">
        <v>1</v>
      </c>
      <c r="N404" s="139" t="s">
        <v>41</v>
      </c>
      <c r="P404" s="140">
        <f>O404*H404</f>
        <v>0</v>
      </c>
      <c r="Q404" s="140">
        <v>0</v>
      </c>
      <c r="R404" s="140">
        <f>Q404*H404</f>
        <v>0</v>
      </c>
      <c r="S404" s="140">
        <v>0</v>
      </c>
      <c r="T404" s="141">
        <f>S404*H404</f>
        <v>0</v>
      </c>
      <c r="AR404" s="142" t="s">
        <v>219</v>
      </c>
      <c r="AT404" s="142" t="s">
        <v>133</v>
      </c>
      <c r="AU404" s="142" t="s">
        <v>86</v>
      </c>
      <c r="AY404" s="16" t="s">
        <v>131</v>
      </c>
      <c r="BE404" s="143">
        <f>IF(N404="základní",J404,0)</f>
        <v>0</v>
      </c>
      <c r="BF404" s="143">
        <f>IF(N404="snížená",J404,0)</f>
        <v>0</v>
      </c>
      <c r="BG404" s="143">
        <f>IF(N404="zákl. přenesená",J404,0)</f>
        <v>0</v>
      </c>
      <c r="BH404" s="143">
        <f>IF(N404="sníž. přenesená",J404,0)</f>
        <v>0</v>
      </c>
      <c r="BI404" s="143">
        <f>IF(N404="nulová",J404,0)</f>
        <v>0</v>
      </c>
      <c r="BJ404" s="16" t="s">
        <v>84</v>
      </c>
      <c r="BK404" s="143">
        <f>ROUND(I404*H404,2)</f>
        <v>0</v>
      </c>
      <c r="BL404" s="16" t="s">
        <v>219</v>
      </c>
      <c r="BM404" s="142" t="s">
        <v>649</v>
      </c>
    </row>
    <row r="405" spans="2:65" s="12" customFormat="1" ht="11.25">
      <c r="B405" s="144"/>
      <c r="D405" s="145" t="s">
        <v>144</v>
      </c>
      <c r="E405" s="146" t="s">
        <v>1</v>
      </c>
      <c r="F405" s="147" t="s">
        <v>650</v>
      </c>
      <c r="H405" s="148">
        <v>3.49</v>
      </c>
      <c r="I405" s="149"/>
      <c r="L405" s="144"/>
      <c r="M405" s="150"/>
      <c r="T405" s="151"/>
      <c r="AT405" s="146" t="s">
        <v>144</v>
      </c>
      <c r="AU405" s="146" t="s">
        <v>86</v>
      </c>
      <c r="AV405" s="12" t="s">
        <v>86</v>
      </c>
      <c r="AW405" s="12" t="s">
        <v>32</v>
      </c>
      <c r="AX405" s="12" t="s">
        <v>76</v>
      </c>
      <c r="AY405" s="146" t="s">
        <v>131</v>
      </c>
    </row>
    <row r="406" spans="2:65" s="12" customFormat="1" ht="11.25">
      <c r="B406" s="144"/>
      <c r="D406" s="145" t="s">
        <v>144</v>
      </c>
      <c r="E406" s="146" t="s">
        <v>1</v>
      </c>
      <c r="F406" s="147" t="s">
        <v>651</v>
      </c>
      <c r="H406" s="148">
        <v>7.86</v>
      </c>
      <c r="I406" s="149"/>
      <c r="L406" s="144"/>
      <c r="M406" s="150"/>
      <c r="T406" s="151"/>
      <c r="AT406" s="146" t="s">
        <v>144</v>
      </c>
      <c r="AU406" s="146" t="s">
        <v>86</v>
      </c>
      <c r="AV406" s="12" t="s">
        <v>86</v>
      </c>
      <c r="AW406" s="12" t="s">
        <v>32</v>
      </c>
      <c r="AX406" s="12" t="s">
        <v>76</v>
      </c>
      <c r="AY406" s="146" t="s">
        <v>131</v>
      </c>
    </row>
    <row r="407" spans="2:65" s="13" customFormat="1" ht="11.25">
      <c r="B407" s="152"/>
      <c r="D407" s="145" t="s">
        <v>144</v>
      </c>
      <c r="E407" s="153" t="s">
        <v>1</v>
      </c>
      <c r="F407" s="154" t="s">
        <v>148</v>
      </c>
      <c r="H407" s="155">
        <v>11.35</v>
      </c>
      <c r="I407" s="156"/>
      <c r="L407" s="152"/>
      <c r="M407" s="157"/>
      <c r="T407" s="158"/>
      <c r="AT407" s="153" t="s">
        <v>144</v>
      </c>
      <c r="AU407" s="153" t="s">
        <v>86</v>
      </c>
      <c r="AV407" s="13" t="s">
        <v>138</v>
      </c>
      <c r="AW407" s="13" t="s">
        <v>32</v>
      </c>
      <c r="AX407" s="13" t="s">
        <v>84</v>
      </c>
      <c r="AY407" s="153" t="s">
        <v>131</v>
      </c>
    </row>
    <row r="408" spans="2:65" s="1" customFormat="1" ht="16.5" customHeight="1">
      <c r="B408" s="31"/>
      <c r="C408" s="165" t="s">
        <v>652</v>
      </c>
      <c r="D408" s="165" t="s">
        <v>232</v>
      </c>
      <c r="E408" s="166" t="s">
        <v>626</v>
      </c>
      <c r="F408" s="167" t="s">
        <v>627</v>
      </c>
      <c r="G408" s="168" t="s">
        <v>136</v>
      </c>
      <c r="H408" s="169">
        <v>1.089</v>
      </c>
      <c r="I408" s="170"/>
      <c r="J408" s="171">
        <f>ROUND(I408*H408,2)</f>
        <v>0</v>
      </c>
      <c r="K408" s="167" t="s">
        <v>137</v>
      </c>
      <c r="L408" s="172"/>
      <c r="M408" s="173" t="s">
        <v>1</v>
      </c>
      <c r="N408" s="174" t="s">
        <v>41</v>
      </c>
      <c r="P408" s="140">
        <f>O408*H408</f>
        <v>0</v>
      </c>
      <c r="Q408" s="140">
        <v>1.49E-2</v>
      </c>
      <c r="R408" s="140">
        <f>Q408*H408</f>
        <v>1.62261E-2</v>
      </c>
      <c r="S408" s="140">
        <v>0</v>
      </c>
      <c r="T408" s="141">
        <f>S408*H408</f>
        <v>0</v>
      </c>
      <c r="AR408" s="142" t="s">
        <v>283</v>
      </c>
      <c r="AT408" s="142" t="s">
        <v>232</v>
      </c>
      <c r="AU408" s="142" t="s">
        <v>86</v>
      </c>
      <c r="AY408" s="16" t="s">
        <v>131</v>
      </c>
      <c r="BE408" s="143">
        <f>IF(N408="základní",J408,0)</f>
        <v>0</v>
      </c>
      <c r="BF408" s="143">
        <f>IF(N408="snížená",J408,0)</f>
        <v>0</v>
      </c>
      <c r="BG408" s="143">
        <f>IF(N408="zákl. přenesená",J408,0)</f>
        <v>0</v>
      </c>
      <c r="BH408" s="143">
        <f>IF(N408="sníž. přenesená",J408,0)</f>
        <v>0</v>
      </c>
      <c r="BI408" s="143">
        <f>IF(N408="nulová",J408,0)</f>
        <v>0</v>
      </c>
      <c r="BJ408" s="16" t="s">
        <v>84</v>
      </c>
      <c r="BK408" s="143">
        <f>ROUND(I408*H408,2)</f>
        <v>0</v>
      </c>
      <c r="BL408" s="16" t="s">
        <v>219</v>
      </c>
      <c r="BM408" s="142" t="s">
        <v>653</v>
      </c>
    </row>
    <row r="409" spans="2:65" s="12" customFormat="1" ht="11.25">
      <c r="B409" s="144"/>
      <c r="D409" s="145" t="s">
        <v>144</v>
      </c>
      <c r="E409" s="146" t="s">
        <v>1</v>
      </c>
      <c r="F409" s="147" t="s">
        <v>654</v>
      </c>
      <c r="H409" s="148">
        <v>1.0369999999999999</v>
      </c>
      <c r="I409" s="149"/>
      <c r="L409" s="144"/>
      <c r="M409" s="150"/>
      <c r="T409" s="151"/>
      <c r="AT409" s="146" t="s">
        <v>144</v>
      </c>
      <c r="AU409" s="146" t="s">
        <v>86</v>
      </c>
      <c r="AV409" s="12" t="s">
        <v>86</v>
      </c>
      <c r="AW409" s="12" t="s">
        <v>32</v>
      </c>
      <c r="AX409" s="12" t="s">
        <v>84</v>
      </c>
      <c r="AY409" s="146" t="s">
        <v>131</v>
      </c>
    </row>
    <row r="410" spans="2:65" s="12" customFormat="1" ht="11.25">
      <c r="B410" s="144"/>
      <c r="D410" s="145" t="s">
        <v>144</v>
      </c>
      <c r="F410" s="147" t="s">
        <v>655</v>
      </c>
      <c r="H410" s="148">
        <v>1.089</v>
      </c>
      <c r="I410" s="149"/>
      <c r="L410" s="144"/>
      <c r="M410" s="150"/>
      <c r="T410" s="151"/>
      <c r="AT410" s="146" t="s">
        <v>144</v>
      </c>
      <c r="AU410" s="146" t="s">
        <v>86</v>
      </c>
      <c r="AV410" s="12" t="s">
        <v>86</v>
      </c>
      <c r="AW410" s="12" t="s">
        <v>4</v>
      </c>
      <c r="AX410" s="12" t="s">
        <v>84</v>
      </c>
      <c r="AY410" s="146" t="s">
        <v>131</v>
      </c>
    </row>
    <row r="411" spans="2:65" s="1" customFormat="1" ht="16.5" customHeight="1">
      <c r="B411" s="31"/>
      <c r="C411" s="165" t="s">
        <v>656</v>
      </c>
      <c r="D411" s="165" t="s">
        <v>232</v>
      </c>
      <c r="E411" s="166" t="s">
        <v>657</v>
      </c>
      <c r="F411" s="167" t="s">
        <v>658</v>
      </c>
      <c r="G411" s="168" t="s">
        <v>136</v>
      </c>
      <c r="H411" s="169">
        <v>6.1319999999999997</v>
      </c>
      <c r="I411" s="170"/>
      <c r="J411" s="171">
        <f>ROUND(I411*H411,2)</f>
        <v>0</v>
      </c>
      <c r="K411" s="167" t="s">
        <v>1</v>
      </c>
      <c r="L411" s="172"/>
      <c r="M411" s="173" t="s">
        <v>1</v>
      </c>
      <c r="N411" s="174" t="s">
        <v>41</v>
      </c>
      <c r="P411" s="140">
        <f>O411*H411</f>
        <v>0</v>
      </c>
      <c r="Q411" s="140">
        <v>1.7299999999999999E-2</v>
      </c>
      <c r="R411" s="140">
        <f>Q411*H411</f>
        <v>0.10608359999999999</v>
      </c>
      <c r="S411" s="140">
        <v>0</v>
      </c>
      <c r="T411" s="141">
        <f>S411*H411</f>
        <v>0</v>
      </c>
      <c r="AR411" s="142" t="s">
        <v>283</v>
      </c>
      <c r="AT411" s="142" t="s">
        <v>232</v>
      </c>
      <c r="AU411" s="142" t="s">
        <v>86</v>
      </c>
      <c r="AY411" s="16" t="s">
        <v>131</v>
      </c>
      <c r="BE411" s="143">
        <f>IF(N411="základní",J411,0)</f>
        <v>0</v>
      </c>
      <c r="BF411" s="143">
        <f>IF(N411="snížená",J411,0)</f>
        <v>0</v>
      </c>
      <c r="BG411" s="143">
        <f>IF(N411="zákl. přenesená",J411,0)</f>
        <v>0</v>
      </c>
      <c r="BH411" s="143">
        <f>IF(N411="sníž. přenesená",J411,0)</f>
        <v>0</v>
      </c>
      <c r="BI411" s="143">
        <f>IF(N411="nulová",J411,0)</f>
        <v>0</v>
      </c>
      <c r="BJ411" s="16" t="s">
        <v>84</v>
      </c>
      <c r="BK411" s="143">
        <f>ROUND(I411*H411,2)</f>
        <v>0</v>
      </c>
      <c r="BL411" s="16" t="s">
        <v>219</v>
      </c>
      <c r="BM411" s="142" t="s">
        <v>659</v>
      </c>
    </row>
    <row r="412" spans="2:65" s="12" customFormat="1" ht="11.25">
      <c r="B412" s="144"/>
      <c r="D412" s="145" t="s">
        <v>144</v>
      </c>
      <c r="E412" s="146" t="s">
        <v>1</v>
      </c>
      <c r="F412" s="147" t="s">
        <v>660</v>
      </c>
      <c r="H412" s="148">
        <v>1.71</v>
      </c>
      <c r="I412" s="149"/>
      <c r="L412" s="144"/>
      <c r="M412" s="150"/>
      <c r="T412" s="151"/>
      <c r="AT412" s="146" t="s">
        <v>144</v>
      </c>
      <c r="AU412" s="146" t="s">
        <v>86</v>
      </c>
      <c r="AV412" s="12" t="s">
        <v>86</v>
      </c>
      <c r="AW412" s="12" t="s">
        <v>32</v>
      </c>
      <c r="AX412" s="12" t="s">
        <v>76</v>
      </c>
      <c r="AY412" s="146" t="s">
        <v>131</v>
      </c>
    </row>
    <row r="413" spans="2:65" s="12" customFormat="1" ht="11.25">
      <c r="B413" s="144"/>
      <c r="D413" s="145" t="s">
        <v>144</v>
      </c>
      <c r="E413" s="146" t="s">
        <v>1</v>
      </c>
      <c r="F413" s="147" t="s">
        <v>661</v>
      </c>
      <c r="H413" s="148">
        <v>-9.8000000000000004E-2</v>
      </c>
      <c r="I413" s="149"/>
      <c r="L413" s="144"/>
      <c r="M413" s="150"/>
      <c r="T413" s="151"/>
      <c r="AT413" s="146" t="s">
        <v>144</v>
      </c>
      <c r="AU413" s="146" t="s">
        <v>86</v>
      </c>
      <c r="AV413" s="12" t="s">
        <v>86</v>
      </c>
      <c r="AW413" s="12" t="s">
        <v>32</v>
      </c>
      <c r="AX413" s="12" t="s">
        <v>76</v>
      </c>
      <c r="AY413" s="146" t="s">
        <v>131</v>
      </c>
    </row>
    <row r="414" spans="2:65" s="12" customFormat="1" ht="11.25">
      <c r="B414" s="144"/>
      <c r="D414" s="145" t="s">
        <v>144</v>
      </c>
      <c r="E414" s="146" t="s">
        <v>1</v>
      </c>
      <c r="F414" s="147" t="s">
        <v>662</v>
      </c>
      <c r="H414" s="148">
        <v>2.9079999999999999</v>
      </c>
      <c r="I414" s="149"/>
      <c r="L414" s="144"/>
      <c r="M414" s="150"/>
      <c r="T414" s="151"/>
      <c r="AT414" s="146" t="s">
        <v>144</v>
      </c>
      <c r="AU414" s="146" t="s">
        <v>86</v>
      </c>
      <c r="AV414" s="12" t="s">
        <v>86</v>
      </c>
      <c r="AW414" s="12" t="s">
        <v>32</v>
      </c>
      <c r="AX414" s="12" t="s">
        <v>76</v>
      </c>
      <c r="AY414" s="146" t="s">
        <v>131</v>
      </c>
    </row>
    <row r="415" spans="2:65" s="12" customFormat="1" ht="11.25">
      <c r="B415" s="144"/>
      <c r="D415" s="145" t="s">
        <v>144</v>
      </c>
      <c r="E415" s="146" t="s">
        <v>1</v>
      </c>
      <c r="F415" s="147" t="s">
        <v>663</v>
      </c>
      <c r="H415" s="148">
        <v>1.1479999999999999</v>
      </c>
      <c r="I415" s="149"/>
      <c r="L415" s="144"/>
      <c r="M415" s="150"/>
      <c r="T415" s="151"/>
      <c r="AT415" s="146" t="s">
        <v>144</v>
      </c>
      <c r="AU415" s="146" t="s">
        <v>86</v>
      </c>
      <c r="AV415" s="12" t="s">
        <v>86</v>
      </c>
      <c r="AW415" s="12" t="s">
        <v>32</v>
      </c>
      <c r="AX415" s="12" t="s">
        <v>76</v>
      </c>
      <c r="AY415" s="146" t="s">
        <v>131</v>
      </c>
    </row>
    <row r="416" spans="2:65" s="12" customFormat="1" ht="11.25">
      <c r="B416" s="144"/>
      <c r="D416" s="145" t="s">
        <v>144</v>
      </c>
      <c r="E416" s="146" t="s">
        <v>1</v>
      </c>
      <c r="F416" s="147" t="s">
        <v>664</v>
      </c>
      <c r="H416" s="148">
        <v>0.46400000000000002</v>
      </c>
      <c r="I416" s="149"/>
      <c r="L416" s="144"/>
      <c r="M416" s="150"/>
      <c r="T416" s="151"/>
      <c r="AT416" s="146" t="s">
        <v>144</v>
      </c>
      <c r="AU416" s="146" t="s">
        <v>86</v>
      </c>
      <c r="AV416" s="12" t="s">
        <v>86</v>
      </c>
      <c r="AW416" s="12" t="s">
        <v>32</v>
      </c>
      <c r="AX416" s="12" t="s">
        <v>76</v>
      </c>
      <c r="AY416" s="146" t="s">
        <v>131</v>
      </c>
    </row>
    <row r="417" spans="2:65" s="13" customFormat="1" ht="11.25">
      <c r="B417" s="152"/>
      <c r="D417" s="145" t="s">
        <v>144</v>
      </c>
      <c r="E417" s="153" t="s">
        <v>1</v>
      </c>
      <c r="F417" s="154" t="s">
        <v>148</v>
      </c>
      <c r="H417" s="155">
        <v>6.1319999999999997</v>
      </c>
      <c r="I417" s="156"/>
      <c r="L417" s="152"/>
      <c r="M417" s="157"/>
      <c r="T417" s="158"/>
      <c r="AT417" s="153" t="s">
        <v>144</v>
      </c>
      <c r="AU417" s="153" t="s">
        <v>86</v>
      </c>
      <c r="AV417" s="13" t="s">
        <v>138</v>
      </c>
      <c r="AW417" s="13" t="s">
        <v>32</v>
      </c>
      <c r="AX417" s="13" t="s">
        <v>84</v>
      </c>
      <c r="AY417" s="153" t="s">
        <v>131</v>
      </c>
    </row>
    <row r="418" spans="2:65" s="1" customFormat="1" ht="16.5" customHeight="1">
      <c r="B418" s="31"/>
      <c r="C418" s="131" t="s">
        <v>665</v>
      </c>
      <c r="D418" s="131" t="s">
        <v>133</v>
      </c>
      <c r="E418" s="132" t="s">
        <v>666</v>
      </c>
      <c r="F418" s="133" t="s">
        <v>667</v>
      </c>
      <c r="G418" s="134" t="s">
        <v>136</v>
      </c>
      <c r="H418" s="135">
        <v>27.905999999999999</v>
      </c>
      <c r="I418" s="136"/>
      <c r="J418" s="137">
        <f>ROUND(I418*H418,2)</f>
        <v>0</v>
      </c>
      <c r="K418" s="133" t="s">
        <v>1</v>
      </c>
      <c r="L418" s="31"/>
      <c r="M418" s="138" t="s">
        <v>1</v>
      </c>
      <c r="N418" s="139" t="s">
        <v>41</v>
      </c>
      <c r="P418" s="140">
        <f>O418*H418</f>
        <v>0</v>
      </c>
      <c r="Q418" s="140">
        <v>0</v>
      </c>
      <c r="R418" s="140">
        <f>Q418*H418</f>
        <v>0</v>
      </c>
      <c r="S418" s="140">
        <v>0</v>
      </c>
      <c r="T418" s="141">
        <f>S418*H418</f>
        <v>0</v>
      </c>
      <c r="AR418" s="142" t="s">
        <v>219</v>
      </c>
      <c r="AT418" s="142" t="s">
        <v>133</v>
      </c>
      <c r="AU418" s="142" t="s">
        <v>86</v>
      </c>
      <c r="AY418" s="16" t="s">
        <v>131</v>
      </c>
      <c r="BE418" s="143">
        <f>IF(N418="základní",J418,0)</f>
        <v>0</v>
      </c>
      <c r="BF418" s="143">
        <f>IF(N418="snížená",J418,0)</f>
        <v>0</v>
      </c>
      <c r="BG418" s="143">
        <f>IF(N418="zákl. přenesená",J418,0)</f>
        <v>0</v>
      </c>
      <c r="BH418" s="143">
        <f>IF(N418="sníž. přenesená",J418,0)</f>
        <v>0</v>
      </c>
      <c r="BI418" s="143">
        <f>IF(N418="nulová",J418,0)</f>
        <v>0</v>
      </c>
      <c r="BJ418" s="16" t="s">
        <v>84</v>
      </c>
      <c r="BK418" s="143">
        <f>ROUND(I418*H418,2)</f>
        <v>0</v>
      </c>
      <c r="BL418" s="16" t="s">
        <v>219</v>
      </c>
      <c r="BM418" s="142" t="s">
        <v>668</v>
      </c>
    </row>
    <row r="419" spans="2:65" s="12" customFormat="1" ht="11.25">
      <c r="B419" s="144"/>
      <c r="D419" s="145" t="s">
        <v>144</v>
      </c>
      <c r="E419" s="146" t="s">
        <v>1</v>
      </c>
      <c r="F419" s="147" t="s">
        <v>669</v>
      </c>
      <c r="H419" s="148">
        <v>14.249000000000001</v>
      </c>
      <c r="I419" s="149"/>
      <c r="L419" s="144"/>
      <c r="M419" s="150"/>
      <c r="T419" s="151"/>
      <c r="AT419" s="146" t="s">
        <v>144</v>
      </c>
      <c r="AU419" s="146" t="s">
        <v>86</v>
      </c>
      <c r="AV419" s="12" t="s">
        <v>86</v>
      </c>
      <c r="AW419" s="12" t="s">
        <v>32</v>
      </c>
      <c r="AX419" s="12" t="s">
        <v>76</v>
      </c>
      <c r="AY419" s="146" t="s">
        <v>131</v>
      </c>
    </row>
    <row r="420" spans="2:65" s="12" customFormat="1" ht="11.25">
      <c r="B420" s="144"/>
      <c r="D420" s="145" t="s">
        <v>144</v>
      </c>
      <c r="E420" s="146" t="s">
        <v>1</v>
      </c>
      <c r="F420" s="147" t="s">
        <v>670</v>
      </c>
      <c r="H420" s="148">
        <v>7.9569999999999999</v>
      </c>
      <c r="I420" s="149"/>
      <c r="L420" s="144"/>
      <c r="M420" s="150"/>
      <c r="T420" s="151"/>
      <c r="AT420" s="146" t="s">
        <v>144</v>
      </c>
      <c r="AU420" s="146" t="s">
        <v>86</v>
      </c>
      <c r="AV420" s="12" t="s">
        <v>86</v>
      </c>
      <c r="AW420" s="12" t="s">
        <v>32</v>
      </c>
      <c r="AX420" s="12" t="s">
        <v>76</v>
      </c>
      <c r="AY420" s="146" t="s">
        <v>131</v>
      </c>
    </row>
    <row r="421" spans="2:65" s="12" customFormat="1" ht="11.25">
      <c r="B421" s="144"/>
      <c r="D421" s="145" t="s">
        <v>144</v>
      </c>
      <c r="E421" s="146" t="s">
        <v>1</v>
      </c>
      <c r="F421" s="147" t="s">
        <v>671</v>
      </c>
      <c r="H421" s="148">
        <v>5.7</v>
      </c>
      <c r="I421" s="149"/>
      <c r="L421" s="144"/>
      <c r="M421" s="150"/>
      <c r="T421" s="151"/>
      <c r="AT421" s="146" t="s">
        <v>144</v>
      </c>
      <c r="AU421" s="146" t="s">
        <v>86</v>
      </c>
      <c r="AV421" s="12" t="s">
        <v>86</v>
      </c>
      <c r="AW421" s="12" t="s">
        <v>32</v>
      </c>
      <c r="AX421" s="12" t="s">
        <v>76</v>
      </c>
      <c r="AY421" s="146" t="s">
        <v>131</v>
      </c>
    </row>
    <row r="422" spans="2:65" s="13" customFormat="1" ht="11.25">
      <c r="B422" s="152"/>
      <c r="D422" s="145" t="s">
        <v>144</v>
      </c>
      <c r="E422" s="153" t="s">
        <v>1</v>
      </c>
      <c r="F422" s="154" t="s">
        <v>148</v>
      </c>
      <c r="H422" s="155">
        <v>27.905999999999999</v>
      </c>
      <c r="I422" s="156"/>
      <c r="L422" s="152"/>
      <c r="M422" s="157"/>
      <c r="T422" s="158"/>
      <c r="AT422" s="153" t="s">
        <v>144</v>
      </c>
      <c r="AU422" s="153" t="s">
        <v>86</v>
      </c>
      <c r="AV422" s="13" t="s">
        <v>138</v>
      </c>
      <c r="AW422" s="13" t="s">
        <v>32</v>
      </c>
      <c r="AX422" s="13" t="s">
        <v>84</v>
      </c>
      <c r="AY422" s="153" t="s">
        <v>131</v>
      </c>
    </row>
    <row r="423" spans="2:65" s="1" customFormat="1" ht="24.2" customHeight="1">
      <c r="B423" s="31"/>
      <c r="C423" s="131" t="s">
        <v>672</v>
      </c>
      <c r="D423" s="131" t="s">
        <v>133</v>
      </c>
      <c r="E423" s="132" t="s">
        <v>673</v>
      </c>
      <c r="F423" s="133" t="s">
        <v>674</v>
      </c>
      <c r="G423" s="134" t="s">
        <v>269</v>
      </c>
      <c r="H423" s="135">
        <v>1.1259999999999999</v>
      </c>
      <c r="I423" s="136"/>
      <c r="J423" s="137">
        <f>ROUND(I423*H423,2)</f>
        <v>0</v>
      </c>
      <c r="K423" s="133" t="s">
        <v>137</v>
      </c>
      <c r="L423" s="31"/>
      <c r="M423" s="138" t="s">
        <v>1</v>
      </c>
      <c r="N423" s="139" t="s">
        <v>41</v>
      </c>
      <c r="P423" s="140">
        <f>O423*H423</f>
        <v>0</v>
      </c>
      <c r="Q423" s="140">
        <v>0</v>
      </c>
      <c r="R423" s="140">
        <f>Q423*H423</f>
        <v>0</v>
      </c>
      <c r="S423" s="140">
        <v>0</v>
      </c>
      <c r="T423" s="141">
        <f>S423*H423</f>
        <v>0</v>
      </c>
      <c r="AR423" s="142" t="s">
        <v>219</v>
      </c>
      <c r="AT423" s="142" t="s">
        <v>133</v>
      </c>
      <c r="AU423" s="142" t="s">
        <v>86</v>
      </c>
      <c r="AY423" s="16" t="s">
        <v>131</v>
      </c>
      <c r="BE423" s="143">
        <f>IF(N423="základní",J423,0)</f>
        <v>0</v>
      </c>
      <c r="BF423" s="143">
        <f>IF(N423="snížená",J423,0)</f>
        <v>0</v>
      </c>
      <c r="BG423" s="143">
        <f>IF(N423="zákl. přenesená",J423,0)</f>
        <v>0</v>
      </c>
      <c r="BH423" s="143">
        <f>IF(N423="sníž. přenesená",J423,0)</f>
        <v>0</v>
      </c>
      <c r="BI423" s="143">
        <f>IF(N423="nulová",J423,0)</f>
        <v>0</v>
      </c>
      <c r="BJ423" s="16" t="s">
        <v>84</v>
      </c>
      <c r="BK423" s="143">
        <f>ROUND(I423*H423,2)</f>
        <v>0</v>
      </c>
      <c r="BL423" s="16" t="s">
        <v>219</v>
      </c>
      <c r="BM423" s="142" t="s">
        <v>675</v>
      </c>
    </row>
    <row r="424" spans="2:65" s="11" customFormat="1" ht="22.9" customHeight="1">
      <c r="B424" s="119"/>
      <c r="D424" s="120" t="s">
        <v>75</v>
      </c>
      <c r="E424" s="129" t="s">
        <v>676</v>
      </c>
      <c r="F424" s="129" t="s">
        <v>677</v>
      </c>
      <c r="I424" s="122"/>
      <c r="J424" s="130">
        <f>BK424</f>
        <v>0</v>
      </c>
      <c r="L424" s="119"/>
      <c r="M424" s="124"/>
      <c r="P424" s="125">
        <f>SUM(P425:P465)</f>
        <v>0</v>
      </c>
      <c r="R424" s="125">
        <f>SUM(R425:R465)</f>
        <v>7.0575260000000001E-2</v>
      </c>
      <c r="T424" s="126">
        <f>SUM(T425:T465)</f>
        <v>0</v>
      </c>
      <c r="AR424" s="120" t="s">
        <v>86</v>
      </c>
      <c r="AT424" s="127" t="s">
        <v>75</v>
      </c>
      <c r="AU424" s="127" t="s">
        <v>84</v>
      </c>
      <c r="AY424" s="120" t="s">
        <v>131</v>
      </c>
      <c r="BK424" s="128">
        <f>SUM(BK425:BK465)</f>
        <v>0</v>
      </c>
    </row>
    <row r="425" spans="2:65" s="1" customFormat="1" ht="16.5" customHeight="1">
      <c r="B425" s="31"/>
      <c r="C425" s="131" t="s">
        <v>678</v>
      </c>
      <c r="D425" s="131" t="s">
        <v>133</v>
      </c>
      <c r="E425" s="132" t="s">
        <v>679</v>
      </c>
      <c r="F425" s="133" t="s">
        <v>680</v>
      </c>
      <c r="G425" s="134" t="s">
        <v>136</v>
      </c>
      <c r="H425" s="135">
        <v>5.4489999999999998</v>
      </c>
      <c r="I425" s="136"/>
      <c r="J425" s="137">
        <f>ROUND(I425*H425,2)</f>
        <v>0</v>
      </c>
      <c r="K425" s="133" t="s">
        <v>137</v>
      </c>
      <c r="L425" s="31"/>
      <c r="M425" s="138" t="s">
        <v>1</v>
      </c>
      <c r="N425" s="139" t="s">
        <v>41</v>
      </c>
      <c r="P425" s="140">
        <f>O425*H425</f>
        <v>0</v>
      </c>
      <c r="Q425" s="140">
        <v>1.8000000000000001E-4</v>
      </c>
      <c r="R425" s="140">
        <f>Q425*H425</f>
        <v>9.8082000000000009E-4</v>
      </c>
      <c r="S425" s="140">
        <v>0</v>
      </c>
      <c r="T425" s="141">
        <f>S425*H425</f>
        <v>0</v>
      </c>
      <c r="AR425" s="142" t="s">
        <v>219</v>
      </c>
      <c r="AT425" s="142" t="s">
        <v>133</v>
      </c>
      <c r="AU425" s="142" t="s">
        <v>86</v>
      </c>
      <c r="AY425" s="16" t="s">
        <v>131</v>
      </c>
      <c r="BE425" s="143">
        <f>IF(N425="základní",J425,0)</f>
        <v>0</v>
      </c>
      <c r="BF425" s="143">
        <f>IF(N425="snížená",J425,0)</f>
        <v>0</v>
      </c>
      <c r="BG425" s="143">
        <f>IF(N425="zákl. přenesená",J425,0)</f>
        <v>0</v>
      </c>
      <c r="BH425" s="143">
        <f>IF(N425="sníž. přenesená",J425,0)</f>
        <v>0</v>
      </c>
      <c r="BI425" s="143">
        <f>IF(N425="nulová",J425,0)</f>
        <v>0</v>
      </c>
      <c r="BJ425" s="16" t="s">
        <v>84</v>
      </c>
      <c r="BK425" s="143">
        <f>ROUND(I425*H425,2)</f>
        <v>0</v>
      </c>
      <c r="BL425" s="16" t="s">
        <v>219</v>
      </c>
      <c r="BM425" s="142" t="s">
        <v>681</v>
      </c>
    </row>
    <row r="426" spans="2:65" s="12" customFormat="1" ht="11.25">
      <c r="B426" s="144"/>
      <c r="D426" s="145" t="s">
        <v>144</v>
      </c>
      <c r="E426" s="146" t="s">
        <v>1</v>
      </c>
      <c r="F426" s="147" t="s">
        <v>682</v>
      </c>
      <c r="H426" s="148">
        <v>5.4489999999999998</v>
      </c>
      <c r="I426" s="149"/>
      <c r="L426" s="144"/>
      <c r="M426" s="150"/>
      <c r="T426" s="151"/>
      <c r="AT426" s="146" t="s">
        <v>144</v>
      </c>
      <c r="AU426" s="146" t="s">
        <v>86</v>
      </c>
      <c r="AV426" s="12" t="s">
        <v>86</v>
      </c>
      <c r="AW426" s="12" t="s">
        <v>32</v>
      </c>
      <c r="AX426" s="12" t="s">
        <v>84</v>
      </c>
      <c r="AY426" s="146" t="s">
        <v>131</v>
      </c>
    </row>
    <row r="427" spans="2:65" s="1" customFormat="1" ht="24.2" customHeight="1">
      <c r="B427" s="31"/>
      <c r="C427" s="131" t="s">
        <v>683</v>
      </c>
      <c r="D427" s="131" t="s">
        <v>133</v>
      </c>
      <c r="E427" s="132" t="s">
        <v>684</v>
      </c>
      <c r="F427" s="133" t="s">
        <v>685</v>
      </c>
      <c r="G427" s="134" t="s">
        <v>136</v>
      </c>
      <c r="H427" s="135">
        <v>115.76600000000001</v>
      </c>
      <c r="I427" s="136"/>
      <c r="J427" s="137">
        <f>ROUND(I427*H427,2)</f>
        <v>0</v>
      </c>
      <c r="K427" s="133" t="s">
        <v>137</v>
      </c>
      <c r="L427" s="31"/>
      <c r="M427" s="138" t="s">
        <v>1</v>
      </c>
      <c r="N427" s="139" t="s">
        <v>41</v>
      </c>
      <c r="P427" s="140">
        <f>O427*H427</f>
        <v>0</v>
      </c>
      <c r="Q427" s="140">
        <v>2.0000000000000002E-5</v>
      </c>
      <c r="R427" s="140">
        <f>Q427*H427</f>
        <v>2.3153200000000005E-3</v>
      </c>
      <c r="S427" s="140">
        <v>0</v>
      </c>
      <c r="T427" s="141">
        <f>S427*H427</f>
        <v>0</v>
      </c>
      <c r="AR427" s="142" t="s">
        <v>219</v>
      </c>
      <c r="AT427" s="142" t="s">
        <v>133</v>
      </c>
      <c r="AU427" s="142" t="s">
        <v>86</v>
      </c>
      <c r="AY427" s="16" t="s">
        <v>131</v>
      </c>
      <c r="BE427" s="143">
        <f>IF(N427="základní",J427,0)</f>
        <v>0</v>
      </c>
      <c r="BF427" s="143">
        <f>IF(N427="snížená",J427,0)</f>
        <v>0</v>
      </c>
      <c r="BG427" s="143">
        <f>IF(N427="zákl. přenesená",J427,0)</f>
        <v>0</v>
      </c>
      <c r="BH427" s="143">
        <f>IF(N427="sníž. přenesená",J427,0)</f>
        <v>0</v>
      </c>
      <c r="BI427" s="143">
        <f>IF(N427="nulová",J427,0)</f>
        <v>0</v>
      </c>
      <c r="BJ427" s="16" t="s">
        <v>84</v>
      </c>
      <c r="BK427" s="143">
        <f>ROUND(I427*H427,2)</f>
        <v>0</v>
      </c>
      <c r="BL427" s="16" t="s">
        <v>219</v>
      </c>
      <c r="BM427" s="142" t="s">
        <v>686</v>
      </c>
    </row>
    <row r="428" spans="2:65" s="12" customFormat="1" ht="11.25">
      <c r="B428" s="144"/>
      <c r="D428" s="145" t="s">
        <v>144</v>
      </c>
      <c r="E428" s="146" t="s">
        <v>1</v>
      </c>
      <c r="F428" s="147" t="s">
        <v>687</v>
      </c>
      <c r="H428" s="148">
        <v>18.943999999999999</v>
      </c>
      <c r="I428" s="149"/>
      <c r="L428" s="144"/>
      <c r="M428" s="150"/>
      <c r="T428" s="151"/>
      <c r="AT428" s="146" t="s">
        <v>144</v>
      </c>
      <c r="AU428" s="146" t="s">
        <v>86</v>
      </c>
      <c r="AV428" s="12" t="s">
        <v>86</v>
      </c>
      <c r="AW428" s="12" t="s">
        <v>32</v>
      </c>
      <c r="AX428" s="12" t="s">
        <v>76</v>
      </c>
      <c r="AY428" s="146" t="s">
        <v>131</v>
      </c>
    </row>
    <row r="429" spans="2:65" s="12" customFormat="1" ht="11.25">
      <c r="B429" s="144"/>
      <c r="D429" s="145" t="s">
        <v>144</v>
      </c>
      <c r="E429" s="146" t="s">
        <v>1</v>
      </c>
      <c r="F429" s="147" t="s">
        <v>688</v>
      </c>
      <c r="H429" s="148">
        <v>7.8920000000000003</v>
      </c>
      <c r="I429" s="149"/>
      <c r="L429" s="144"/>
      <c r="M429" s="150"/>
      <c r="T429" s="151"/>
      <c r="AT429" s="146" t="s">
        <v>144</v>
      </c>
      <c r="AU429" s="146" t="s">
        <v>86</v>
      </c>
      <c r="AV429" s="12" t="s">
        <v>86</v>
      </c>
      <c r="AW429" s="12" t="s">
        <v>32</v>
      </c>
      <c r="AX429" s="12" t="s">
        <v>76</v>
      </c>
      <c r="AY429" s="146" t="s">
        <v>131</v>
      </c>
    </row>
    <row r="430" spans="2:65" s="12" customFormat="1" ht="11.25">
      <c r="B430" s="144"/>
      <c r="D430" s="145" t="s">
        <v>144</v>
      </c>
      <c r="E430" s="146" t="s">
        <v>1</v>
      </c>
      <c r="F430" s="147" t="s">
        <v>687</v>
      </c>
      <c r="H430" s="148">
        <v>18.943999999999999</v>
      </c>
      <c r="I430" s="149"/>
      <c r="L430" s="144"/>
      <c r="M430" s="150"/>
      <c r="T430" s="151"/>
      <c r="AT430" s="146" t="s">
        <v>144</v>
      </c>
      <c r="AU430" s="146" t="s">
        <v>86</v>
      </c>
      <c r="AV430" s="12" t="s">
        <v>86</v>
      </c>
      <c r="AW430" s="12" t="s">
        <v>32</v>
      </c>
      <c r="AX430" s="12" t="s">
        <v>76</v>
      </c>
      <c r="AY430" s="146" t="s">
        <v>131</v>
      </c>
    </row>
    <row r="431" spans="2:65" s="12" customFormat="1" ht="11.25">
      <c r="B431" s="144"/>
      <c r="D431" s="145" t="s">
        <v>144</v>
      </c>
      <c r="E431" s="146" t="s">
        <v>1</v>
      </c>
      <c r="F431" s="147" t="s">
        <v>689</v>
      </c>
      <c r="H431" s="148">
        <v>32.576000000000001</v>
      </c>
      <c r="I431" s="149"/>
      <c r="L431" s="144"/>
      <c r="M431" s="150"/>
      <c r="T431" s="151"/>
      <c r="AT431" s="146" t="s">
        <v>144</v>
      </c>
      <c r="AU431" s="146" t="s">
        <v>86</v>
      </c>
      <c r="AV431" s="12" t="s">
        <v>86</v>
      </c>
      <c r="AW431" s="12" t="s">
        <v>32</v>
      </c>
      <c r="AX431" s="12" t="s">
        <v>76</v>
      </c>
      <c r="AY431" s="146" t="s">
        <v>131</v>
      </c>
    </row>
    <row r="432" spans="2:65" s="12" customFormat="1" ht="11.25">
      <c r="B432" s="144"/>
      <c r="D432" s="145" t="s">
        <v>144</v>
      </c>
      <c r="E432" s="146" t="s">
        <v>1</v>
      </c>
      <c r="F432" s="147" t="s">
        <v>690</v>
      </c>
      <c r="H432" s="148">
        <v>22.265999999999998</v>
      </c>
      <c r="I432" s="149"/>
      <c r="L432" s="144"/>
      <c r="M432" s="150"/>
      <c r="T432" s="151"/>
      <c r="AT432" s="146" t="s">
        <v>144</v>
      </c>
      <c r="AU432" s="146" t="s">
        <v>86</v>
      </c>
      <c r="AV432" s="12" t="s">
        <v>86</v>
      </c>
      <c r="AW432" s="12" t="s">
        <v>32</v>
      </c>
      <c r="AX432" s="12" t="s">
        <v>76</v>
      </c>
      <c r="AY432" s="146" t="s">
        <v>131</v>
      </c>
    </row>
    <row r="433" spans="2:65" s="12" customFormat="1" ht="11.25">
      <c r="B433" s="144"/>
      <c r="D433" s="145" t="s">
        <v>144</v>
      </c>
      <c r="E433" s="146" t="s">
        <v>1</v>
      </c>
      <c r="F433" s="147" t="s">
        <v>624</v>
      </c>
      <c r="H433" s="148">
        <v>7.9749999999999996</v>
      </c>
      <c r="I433" s="149"/>
      <c r="L433" s="144"/>
      <c r="M433" s="150"/>
      <c r="T433" s="151"/>
      <c r="AT433" s="146" t="s">
        <v>144</v>
      </c>
      <c r="AU433" s="146" t="s">
        <v>86</v>
      </c>
      <c r="AV433" s="12" t="s">
        <v>86</v>
      </c>
      <c r="AW433" s="12" t="s">
        <v>32</v>
      </c>
      <c r="AX433" s="12" t="s">
        <v>76</v>
      </c>
      <c r="AY433" s="146" t="s">
        <v>131</v>
      </c>
    </row>
    <row r="434" spans="2:65" s="12" customFormat="1" ht="11.25">
      <c r="B434" s="144"/>
      <c r="D434" s="145" t="s">
        <v>144</v>
      </c>
      <c r="E434" s="146" t="s">
        <v>1</v>
      </c>
      <c r="F434" s="147" t="s">
        <v>654</v>
      </c>
      <c r="H434" s="148">
        <v>1.0369999999999999</v>
      </c>
      <c r="I434" s="149"/>
      <c r="L434" s="144"/>
      <c r="M434" s="150"/>
      <c r="T434" s="151"/>
      <c r="AT434" s="146" t="s">
        <v>144</v>
      </c>
      <c r="AU434" s="146" t="s">
        <v>86</v>
      </c>
      <c r="AV434" s="12" t="s">
        <v>86</v>
      </c>
      <c r="AW434" s="12" t="s">
        <v>32</v>
      </c>
      <c r="AX434" s="12" t="s">
        <v>76</v>
      </c>
      <c r="AY434" s="146" t="s">
        <v>131</v>
      </c>
    </row>
    <row r="435" spans="2:65" s="12" customFormat="1" ht="11.25">
      <c r="B435" s="144"/>
      <c r="D435" s="145" t="s">
        <v>144</v>
      </c>
      <c r="E435" s="146" t="s">
        <v>1</v>
      </c>
      <c r="F435" s="147" t="s">
        <v>691</v>
      </c>
      <c r="H435" s="148">
        <v>3.42</v>
      </c>
      <c r="I435" s="149"/>
      <c r="L435" s="144"/>
      <c r="M435" s="150"/>
      <c r="T435" s="151"/>
      <c r="AT435" s="146" t="s">
        <v>144</v>
      </c>
      <c r="AU435" s="146" t="s">
        <v>86</v>
      </c>
      <c r="AV435" s="12" t="s">
        <v>86</v>
      </c>
      <c r="AW435" s="12" t="s">
        <v>32</v>
      </c>
      <c r="AX435" s="12" t="s">
        <v>76</v>
      </c>
      <c r="AY435" s="146" t="s">
        <v>131</v>
      </c>
    </row>
    <row r="436" spans="2:65" s="12" customFormat="1" ht="11.25">
      <c r="B436" s="144"/>
      <c r="D436" s="145" t="s">
        <v>144</v>
      </c>
      <c r="E436" s="146" t="s">
        <v>1</v>
      </c>
      <c r="F436" s="147" t="s">
        <v>692</v>
      </c>
      <c r="H436" s="148">
        <v>-0.19600000000000001</v>
      </c>
      <c r="I436" s="149"/>
      <c r="L436" s="144"/>
      <c r="M436" s="150"/>
      <c r="T436" s="151"/>
      <c r="AT436" s="146" t="s">
        <v>144</v>
      </c>
      <c r="AU436" s="146" t="s">
        <v>86</v>
      </c>
      <c r="AV436" s="12" t="s">
        <v>86</v>
      </c>
      <c r="AW436" s="12" t="s">
        <v>32</v>
      </c>
      <c r="AX436" s="12" t="s">
        <v>76</v>
      </c>
      <c r="AY436" s="146" t="s">
        <v>131</v>
      </c>
    </row>
    <row r="437" spans="2:65" s="12" customFormat="1" ht="11.25">
      <c r="B437" s="144"/>
      <c r="D437" s="145" t="s">
        <v>144</v>
      </c>
      <c r="E437" s="146" t="s">
        <v>1</v>
      </c>
      <c r="F437" s="147" t="s">
        <v>662</v>
      </c>
      <c r="H437" s="148">
        <v>2.9079999999999999</v>
      </c>
      <c r="I437" s="149"/>
      <c r="L437" s="144"/>
      <c r="M437" s="150"/>
      <c r="T437" s="151"/>
      <c r="AT437" s="146" t="s">
        <v>144</v>
      </c>
      <c r="AU437" s="146" t="s">
        <v>86</v>
      </c>
      <c r="AV437" s="12" t="s">
        <v>86</v>
      </c>
      <c r="AW437" s="12" t="s">
        <v>32</v>
      </c>
      <c r="AX437" s="12" t="s">
        <v>76</v>
      </c>
      <c r="AY437" s="146" t="s">
        <v>131</v>
      </c>
    </row>
    <row r="438" spans="2:65" s="13" customFormat="1" ht="11.25">
      <c r="B438" s="152"/>
      <c r="D438" s="145" t="s">
        <v>144</v>
      </c>
      <c r="E438" s="153" t="s">
        <v>1</v>
      </c>
      <c r="F438" s="154" t="s">
        <v>148</v>
      </c>
      <c r="H438" s="155">
        <v>115.76600000000001</v>
      </c>
      <c r="I438" s="156"/>
      <c r="L438" s="152"/>
      <c r="M438" s="157"/>
      <c r="T438" s="158"/>
      <c r="AT438" s="153" t="s">
        <v>144</v>
      </c>
      <c r="AU438" s="153" t="s">
        <v>86</v>
      </c>
      <c r="AV438" s="13" t="s">
        <v>138</v>
      </c>
      <c r="AW438" s="13" t="s">
        <v>32</v>
      </c>
      <c r="AX438" s="13" t="s">
        <v>84</v>
      </c>
      <c r="AY438" s="153" t="s">
        <v>131</v>
      </c>
    </row>
    <row r="439" spans="2:65" s="1" customFormat="1" ht="24.2" customHeight="1">
      <c r="B439" s="31"/>
      <c r="C439" s="131" t="s">
        <v>693</v>
      </c>
      <c r="D439" s="131" t="s">
        <v>133</v>
      </c>
      <c r="E439" s="132" t="s">
        <v>694</v>
      </c>
      <c r="F439" s="133" t="s">
        <v>695</v>
      </c>
      <c r="G439" s="134" t="s">
        <v>136</v>
      </c>
      <c r="H439" s="135">
        <v>115.76600000000001</v>
      </c>
      <c r="I439" s="136"/>
      <c r="J439" s="137">
        <f>ROUND(I439*H439,2)</f>
        <v>0</v>
      </c>
      <c r="K439" s="133" t="s">
        <v>137</v>
      </c>
      <c r="L439" s="31"/>
      <c r="M439" s="138" t="s">
        <v>1</v>
      </c>
      <c r="N439" s="139" t="s">
        <v>41</v>
      </c>
      <c r="P439" s="140">
        <f>O439*H439</f>
        <v>0</v>
      </c>
      <c r="Q439" s="140">
        <v>0</v>
      </c>
      <c r="R439" s="140">
        <f>Q439*H439</f>
        <v>0</v>
      </c>
      <c r="S439" s="140">
        <v>0</v>
      </c>
      <c r="T439" s="141">
        <f>S439*H439</f>
        <v>0</v>
      </c>
      <c r="AR439" s="142" t="s">
        <v>219</v>
      </c>
      <c r="AT439" s="142" t="s">
        <v>133</v>
      </c>
      <c r="AU439" s="142" t="s">
        <v>86</v>
      </c>
      <c r="AY439" s="16" t="s">
        <v>131</v>
      </c>
      <c r="BE439" s="143">
        <f>IF(N439="základní",J439,0)</f>
        <v>0</v>
      </c>
      <c r="BF439" s="143">
        <f>IF(N439="snížená",J439,0)</f>
        <v>0</v>
      </c>
      <c r="BG439" s="143">
        <f>IF(N439="zákl. přenesená",J439,0)</f>
        <v>0</v>
      </c>
      <c r="BH439" s="143">
        <f>IF(N439="sníž. přenesená",J439,0)</f>
        <v>0</v>
      </c>
      <c r="BI439" s="143">
        <f>IF(N439="nulová",J439,0)</f>
        <v>0</v>
      </c>
      <c r="BJ439" s="16" t="s">
        <v>84</v>
      </c>
      <c r="BK439" s="143">
        <f>ROUND(I439*H439,2)</f>
        <v>0</v>
      </c>
      <c r="BL439" s="16" t="s">
        <v>219</v>
      </c>
      <c r="BM439" s="142" t="s">
        <v>696</v>
      </c>
    </row>
    <row r="440" spans="2:65" s="1" customFormat="1" ht="24.2" customHeight="1">
      <c r="B440" s="31"/>
      <c r="C440" s="131" t="s">
        <v>697</v>
      </c>
      <c r="D440" s="131" t="s">
        <v>133</v>
      </c>
      <c r="E440" s="132" t="s">
        <v>698</v>
      </c>
      <c r="F440" s="133" t="s">
        <v>699</v>
      </c>
      <c r="G440" s="134" t="s">
        <v>136</v>
      </c>
      <c r="H440" s="135">
        <v>115.76600000000001</v>
      </c>
      <c r="I440" s="136"/>
      <c r="J440" s="137">
        <f>ROUND(I440*H440,2)</f>
        <v>0</v>
      </c>
      <c r="K440" s="133" t="s">
        <v>137</v>
      </c>
      <c r="L440" s="31"/>
      <c r="M440" s="138" t="s">
        <v>1</v>
      </c>
      <c r="N440" s="139" t="s">
        <v>41</v>
      </c>
      <c r="P440" s="140">
        <f>O440*H440</f>
        <v>0</v>
      </c>
      <c r="Q440" s="140">
        <v>1.3999999999999999E-4</v>
      </c>
      <c r="R440" s="140">
        <f>Q440*H440</f>
        <v>1.6207239999999998E-2</v>
      </c>
      <c r="S440" s="140">
        <v>0</v>
      </c>
      <c r="T440" s="141">
        <f>S440*H440</f>
        <v>0</v>
      </c>
      <c r="AR440" s="142" t="s">
        <v>219</v>
      </c>
      <c r="AT440" s="142" t="s">
        <v>133</v>
      </c>
      <c r="AU440" s="142" t="s">
        <v>86</v>
      </c>
      <c r="AY440" s="16" t="s">
        <v>131</v>
      </c>
      <c r="BE440" s="143">
        <f>IF(N440="základní",J440,0)</f>
        <v>0</v>
      </c>
      <c r="BF440" s="143">
        <f>IF(N440="snížená",J440,0)</f>
        <v>0</v>
      </c>
      <c r="BG440" s="143">
        <f>IF(N440="zákl. přenesená",J440,0)</f>
        <v>0</v>
      </c>
      <c r="BH440" s="143">
        <f>IF(N440="sníž. přenesená",J440,0)</f>
        <v>0</v>
      </c>
      <c r="BI440" s="143">
        <f>IF(N440="nulová",J440,0)</f>
        <v>0</v>
      </c>
      <c r="BJ440" s="16" t="s">
        <v>84</v>
      </c>
      <c r="BK440" s="143">
        <f>ROUND(I440*H440,2)</f>
        <v>0</v>
      </c>
      <c r="BL440" s="16" t="s">
        <v>219</v>
      </c>
      <c r="BM440" s="142" t="s">
        <v>700</v>
      </c>
    </row>
    <row r="441" spans="2:65" s="1" customFormat="1" ht="24.2" customHeight="1">
      <c r="B441" s="31"/>
      <c r="C441" s="131" t="s">
        <v>701</v>
      </c>
      <c r="D441" s="131" t="s">
        <v>133</v>
      </c>
      <c r="E441" s="132" t="s">
        <v>702</v>
      </c>
      <c r="F441" s="133" t="s">
        <v>703</v>
      </c>
      <c r="G441" s="134" t="s">
        <v>136</v>
      </c>
      <c r="H441" s="135">
        <v>115.76600000000001</v>
      </c>
      <c r="I441" s="136"/>
      <c r="J441" s="137">
        <f>ROUND(I441*H441,2)</f>
        <v>0</v>
      </c>
      <c r="K441" s="133" t="s">
        <v>137</v>
      </c>
      <c r="L441" s="31"/>
      <c r="M441" s="138" t="s">
        <v>1</v>
      </c>
      <c r="N441" s="139" t="s">
        <v>41</v>
      </c>
      <c r="P441" s="140">
        <f>O441*H441</f>
        <v>0</v>
      </c>
      <c r="Q441" s="140">
        <v>1.3999999999999999E-4</v>
      </c>
      <c r="R441" s="140">
        <f>Q441*H441</f>
        <v>1.6207239999999998E-2</v>
      </c>
      <c r="S441" s="140">
        <v>0</v>
      </c>
      <c r="T441" s="141">
        <f>S441*H441</f>
        <v>0</v>
      </c>
      <c r="AR441" s="142" t="s">
        <v>219</v>
      </c>
      <c r="AT441" s="142" t="s">
        <v>133</v>
      </c>
      <c r="AU441" s="142" t="s">
        <v>86</v>
      </c>
      <c r="AY441" s="16" t="s">
        <v>131</v>
      </c>
      <c r="BE441" s="143">
        <f>IF(N441="základní",J441,0)</f>
        <v>0</v>
      </c>
      <c r="BF441" s="143">
        <f>IF(N441="snížená",J441,0)</f>
        <v>0</v>
      </c>
      <c r="BG441" s="143">
        <f>IF(N441="zákl. přenesená",J441,0)</f>
        <v>0</v>
      </c>
      <c r="BH441" s="143">
        <f>IF(N441="sníž. přenesená",J441,0)</f>
        <v>0</v>
      </c>
      <c r="BI441" s="143">
        <f>IF(N441="nulová",J441,0)</f>
        <v>0</v>
      </c>
      <c r="BJ441" s="16" t="s">
        <v>84</v>
      </c>
      <c r="BK441" s="143">
        <f>ROUND(I441*H441,2)</f>
        <v>0</v>
      </c>
      <c r="BL441" s="16" t="s">
        <v>219</v>
      </c>
      <c r="BM441" s="142" t="s">
        <v>704</v>
      </c>
    </row>
    <row r="442" spans="2:65" s="1" customFormat="1" ht="24.2" customHeight="1">
      <c r="B442" s="31"/>
      <c r="C442" s="131" t="s">
        <v>705</v>
      </c>
      <c r="D442" s="131" t="s">
        <v>133</v>
      </c>
      <c r="E442" s="132" t="s">
        <v>706</v>
      </c>
      <c r="F442" s="133" t="s">
        <v>707</v>
      </c>
      <c r="G442" s="134" t="s">
        <v>136</v>
      </c>
      <c r="H442" s="135">
        <v>108.952</v>
      </c>
      <c r="I442" s="136"/>
      <c r="J442" s="137">
        <f>ROUND(I442*H442,2)</f>
        <v>0</v>
      </c>
      <c r="K442" s="133" t="s">
        <v>137</v>
      </c>
      <c r="L442" s="31"/>
      <c r="M442" s="138" t="s">
        <v>1</v>
      </c>
      <c r="N442" s="139" t="s">
        <v>41</v>
      </c>
      <c r="P442" s="140">
        <f>O442*H442</f>
        <v>0</v>
      </c>
      <c r="Q442" s="140">
        <v>2.0000000000000002E-5</v>
      </c>
      <c r="R442" s="140">
        <f>Q442*H442</f>
        <v>2.1790400000000001E-3</v>
      </c>
      <c r="S442" s="140">
        <v>0</v>
      </c>
      <c r="T442" s="141">
        <f>S442*H442</f>
        <v>0</v>
      </c>
      <c r="AR442" s="142" t="s">
        <v>219</v>
      </c>
      <c r="AT442" s="142" t="s">
        <v>133</v>
      </c>
      <c r="AU442" s="142" t="s">
        <v>86</v>
      </c>
      <c r="AY442" s="16" t="s">
        <v>131</v>
      </c>
      <c r="BE442" s="143">
        <f>IF(N442="základní",J442,0)</f>
        <v>0</v>
      </c>
      <c r="BF442" s="143">
        <f>IF(N442="snížená",J442,0)</f>
        <v>0</v>
      </c>
      <c r="BG442" s="143">
        <f>IF(N442="zákl. přenesená",J442,0)</f>
        <v>0</v>
      </c>
      <c r="BH442" s="143">
        <f>IF(N442="sníž. přenesená",J442,0)</f>
        <v>0</v>
      </c>
      <c r="BI442" s="143">
        <f>IF(N442="nulová",J442,0)</f>
        <v>0</v>
      </c>
      <c r="BJ442" s="16" t="s">
        <v>84</v>
      </c>
      <c r="BK442" s="143">
        <f>ROUND(I442*H442,2)</f>
        <v>0</v>
      </c>
      <c r="BL442" s="16" t="s">
        <v>219</v>
      </c>
      <c r="BM442" s="142" t="s">
        <v>708</v>
      </c>
    </row>
    <row r="443" spans="2:65" s="12" customFormat="1" ht="11.25">
      <c r="B443" s="144"/>
      <c r="D443" s="145" t="s">
        <v>144</v>
      </c>
      <c r="E443" s="146" t="s">
        <v>1</v>
      </c>
      <c r="F443" s="147" t="s">
        <v>709</v>
      </c>
      <c r="H443" s="148">
        <v>7.68</v>
      </c>
      <c r="I443" s="149"/>
      <c r="L443" s="144"/>
      <c r="M443" s="150"/>
      <c r="T443" s="151"/>
      <c r="AT443" s="146" t="s">
        <v>144</v>
      </c>
      <c r="AU443" s="146" t="s">
        <v>86</v>
      </c>
      <c r="AV443" s="12" t="s">
        <v>86</v>
      </c>
      <c r="AW443" s="12" t="s">
        <v>32</v>
      </c>
      <c r="AX443" s="12" t="s">
        <v>76</v>
      </c>
      <c r="AY443" s="146" t="s">
        <v>131</v>
      </c>
    </row>
    <row r="444" spans="2:65" s="12" customFormat="1" ht="11.25">
      <c r="B444" s="144"/>
      <c r="D444" s="145" t="s">
        <v>144</v>
      </c>
      <c r="E444" s="146" t="s">
        <v>1</v>
      </c>
      <c r="F444" s="147" t="s">
        <v>710</v>
      </c>
      <c r="H444" s="148">
        <v>2.4</v>
      </c>
      <c r="I444" s="149"/>
      <c r="L444" s="144"/>
      <c r="M444" s="150"/>
      <c r="T444" s="151"/>
      <c r="AT444" s="146" t="s">
        <v>144</v>
      </c>
      <c r="AU444" s="146" t="s">
        <v>86</v>
      </c>
      <c r="AV444" s="12" t="s">
        <v>86</v>
      </c>
      <c r="AW444" s="12" t="s">
        <v>32</v>
      </c>
      <c r="AX444" s="12" t="s">
        <v>76</v>
      </c>
      <c r="AY444" s="146" t="s">
        <v>131</v>
      </c>
    </row>
    <row r="445" spans="2:65" s="12" customFormat="1" ht="11.25">
      <c r="B445" s="144"/>
      <c r="D445" s="145" t="s">
        <v>144</v>
      </c>
      <c r="E445" s="146" t="s">
        <v>1</v>
      </c>
      <c r="F445" s="147" t="s">
        <v>711</v>
      </c>
      <c r="H445" s="148">
        <v>7.8120000000000003</v>
      </c>
      <c r="I445" s="149"/>
      <c r="L445" s="144"/>
      <c r="M445" s="150"/>
      <c r="T445" s="151"/>
      <c r="AT445" s="146" t="s">
        <v>144</v>
      </c>
      <c r="AU445" s="146" t="s">
        <v>86</v>
      </c>
      <c r="AV445" s="12" t="s">
        <v>86</v>
      </c>
      <c r="AW445" s="12" t="s">
        <v>32</v>
      </c>
      <c r="AX445" s="12" t="s">
        <v>76</v>
      </c>
      <c r="AY445" s="146" t="s">
        <v>131</v>
      </c>
    </row>
    <row r="446" spans="2:65" s="12" customFormat="1" ht="11.25">
      <c r="B446" s="144"/>
      <c r="D446" s="145" t="s">
        <v>144</v>
      </c>
      <c r="E446" s="146" t="s">
        <v>1</v>
      </c>
      <c r="F446" s="147" t="s">
        <v>712</v>
      </c>
      <c r="H446" s="148">
        <v>8.64</v>
      </c>
      <c r="I446" s="149"/>
      <c r="L446" s="144"/>
      <c r="M446" s="150"/>
      <c r="T446" s="151"/>
      <c r="AT446" s="146" t="s">
        <v>144</v>
      </c>
      <c r="AU446" s="146" t="s">
        <v>86</v>
      </c>
      <c r="AV446" s="12" t="s">
        <v>86</v>
      </c>
      <c r="AW446" s="12" t="s">
        <v>32</v>
      </c>
      <c r="AX446" s="12" t="s">
        <v>76</v>
      </c>
      <c r="AY446" s="146" t="s">
        <v>131</v>
      </c>
    </row>
    <row r="447" spans="2:65" s="12" customFormat="1" ht="11.25">
      <c r="B447" s="144"/>
      <c r="D447" s="145" t="s">
        <v>144</v>
      </c>
      <c r="E447" s="146" t="s">
        <v>1</v>
      </c>
      <c r="F447" s="147" t="s">
        <v>713</v>
      </c>
      <c r="H447" s="148">
        <v>2.8</v>
      </c>
      <c r="I447" s="149"/>
      <c r="L447" s="144"/>
      <c r="M447" s="150"/>
      <c r="T447" s="151"/>
      <c r="AT447" s="146" t="s">
        <v>144</v>
      </c>
      <c r="AU447" s="146" t="s">
        <v>86</v>
      </c>
      <c r="AV447" s="12" t="s">
        <v>86</v>
      </c>
      <c r="AW447" s="12" t="s">
        <v>32</v>
      </c>
      <c r="AX447" s="12" t="s">
        <v>76</v>
      </c>
      <c r="AY447" s="146" t="s">
        <v>131</v>
      </c>
    </row>
    <row r="448" spans="2:65" s="12" customFormat="1" ht="11.25">
      <c r="B448" s="144"/>
      <c r="D448" s="145" t="s">
        <v>144</v>
      </c>
      <c r="E448" s="146" t="s">
        <v>1</v>
      </c>
      <c r="F448" s="147" t="s">
        <v>714</v>
      </c>
      <c r="H448" s="148">
        <v>2.52</v>
      </c>
      <c r="I448" s="149"/>
      <c r="L448" s="144"/>
      <c r="M448" s="150"/>
      <c r="T448" s="151"/>
      <c r="AT448" s="146" t="s">
        <v>144</v>
      </c>
      <c r="AU448" s="146" t="s">
        <v>86</v>
      </c>
      <c r="AV448" s="12" t="s">
        <v>86</v>
      </c>
      <c r="AW448" s="12" t="s">
        <v>32</v>
      </c>
      <c r="AX448" s="12" t="s">
        <v>76</v>
      </c>
      <c r="AY448" s="146" t="s">
        <v>131</v>
      </c>
    </row>
    <row r="449" spans="2:65" s="12" customFormat="1" ht="11.25">
      <c r="B449" s="144"/>
      <c r="D449" s="145" t="s">
        <v>144</v>
      </c>
      <c r="E449" s="146" t="s">
        <v>1</v>
      </c>
      <c r="F449" s="147" t="s">
        <v>715</v>
      </c>
      <c r="H449" s="148">
        <v>2</v>
      </c>
      <c r="I449" s="149"/>
      <c r="L449" s="144"/>
      <c r="M449" s="150"/>
      <c r="T449" s="151"/>
      <c r="AT449" s="146" t="s">
        <v>144</v>
      </c>
      <c r="AU449" s="146" t="s">
        <v>86</v>
      </c>
      <c r="AV449" s="12" t="s">
        <v>86</v>
      </c>
      <c r="AW449" s="12" t="s">
        <v>32</v>
      </c>
      <c r="AX449" s="12" t="s">
        <v>76</v>
      </c>
      <c r="AY449" s="146" t="s">
        <v>131</v>
      </c>
    </row>
    <row r="450" spans="2:65" s="12" customFormat="1" ht="11.25">
      <c r="B450" s="144"/>
      <c r="D450" s="145" t="s">
        <v>144</v>
      </c>
      <c r="E450" s="146" t="s">
        <v>1</v>
      </c>
      <c r="F450" s="147" t="s">
        <v>716</v>
      </c>
      <c r="H450" s="148">
        <v>1.8</v>
      </c>
      <c r="I450" s="149"/>
      <c r="L450" s="144"/>
      <c r="M450" s="150"/>
      <c r="T450" s="151"/>
      <c r="AT450" s="146" t="s">
        <v>144</v>
      </c>
      <c r="AU450" s="146" t="s">
        <v>86</v>
      </c>
      <c r="AV450" s="12" t="s">
        <v>86</v>
      </c>
      <c r="AW450" s="12" t="s">
        <v>32</v>
      </c>
      <c r="AX450" s="12" t="s">
        <v>76</v>
      </c>
      <c r="AY450" s="146" t="s">
        <v>131</v>
      </c>
    </row>
    <row r="451" spans="2:65" s="12" customFormat="1" ht="11.25">
      <c r="B451" s="144"/>
      <c r="D451" s="145" t="s">
        <v>144</v>
      </c>
      <c r="E451" s="146" t="s">
        <v>1</v>
      </c>
      <c r="F451" s="147" t="s">
        <v>717</v>
      </c>
      <c r="H451" s="148">
        <v>7.7759999999999998</v>
      </c>
      <c r="I451" s="149"/>
      <c r="L451" s="144"/>
      <c r="M451" s="150"/>
      <c r="T451" s="151"/>
      <c r="AT451" s="146" t="s">
        <v>144</v>
      </c>
      <c r="AU451" s="146" t="s">
        <v>86</v>
      </c>
      <c r="AV451" s="12" t="s">
        <v>86</v>
      </c>
      <c r="AW451" s="12" t="s">
        <v>32</v>
      </c>
      <c r="AX451" s="12" t="s">
        <v>76</v>
      </c>
      <c r="AY451" s="146" t="s">
        <v>131</v>
      </c>
    </row>
    <row r="452" spans="2:65" s="12" customFormat="1" ht="11.25">
      <c r="B452" s="144"/>
      <c r="D452" s="145" t="s">
        <v>144</v>
      </c>
      <c r="E452" s="146" t="s">
        <v>1</v>
      </c>
      <c r="F452" s="147" t="s">
        <v>718</v>
      </c>
      <c r="H452" s="148">
        <v>4.92</v>
      </c>
      <c r="I452" s="149"/>
      <c r="L452" s="144"/>
      <c r="M452" s="150"/>
      <c r="T452" s="151"/>
      <c r="AT452" s="146" t="s">
        <v>144</v>
      </c>
      <c r="AU452" s="146" t="s">
        <v>86</v>
      </c>
      <c r="AV452" s="12" t="s">
        <v>86</v>
      </c>
      <c r="AW452" s="12" t="s">
        <v>32</v>
      </c>
      <c r="AX452" s="12" t="s">
        <v>76</v>
      </c>
      <c r="AY452" s="146" t="s">
        <v>131</v>
      </c>
    </row>
    <row r="453" spans="2:65" s="12" customFormat="1" ht="11.25">
      <c r="B453" s="144"/>
      <c r="D453" s="145" t="s">
        <v>144</v>
      </c>
      <c r="E453" s="146" t="s">
        <v>1</v>
      </c>
      <c r="F453" s="147" t="s">
        <v>719</v>
      </c>
      <c r="H453" s="148">
        <v>3.66</v>
      </c>
      <c r="I453" s="149"/>
      <c r="L453" s="144"/>
      <c r="M453" s="150"/>
      <c r="T453" s="151"/>
      <c r="AT453" s="146" t="s">
        <v>144</v>
      </c>
      <c r="AU453" s="146" t="s">
        <v>86</v>
      </c>
      <c r="AV453" s="12" t="s">
        <v>86</v>
      </c>
      <c r="AW453" s="12" t="s">
        <v>32</v>
      </c>
      <c r="AX453" s="12" t="s">
        <v>76</v>
      </c>
      <c r="AY453" s="146" t="s">
        <v>131</v>
      </c>
    </row>
    <row r="454" spans="2:65" s="12" customFormat="1" ht="11.25">
      <c r="B454" s="144"/>
      <c r="D454" s="145" t="s">
        <v>144</v>
      </c>
      <c r="E454" s="146" t="s">
        <v>1</v>
      </c>
      <c r="F454" s="147" t="s">
        <v>720</v>
      </c>
      <c r="H454" s="148">
        <v>19.824000000000002</v>
      </c>
      <c r="I454" s="149"/>
      <c r="L454" s="144"/>
      <c r="M454" s="150"/>
      <c r="T454" s="151"/>
      <c r="AT454" s="146" t="s">
        <v>144</v>
      </c>
      <c r="AU454" s="146" t="s">
        <v>86</v>
      </c>
      <c r="AV454" s="12" t="s">
        <v>86</v>
      </c>
      <c r="AW454" s="12" t="s">
        <v>32</v>
      </c>
      <c r="AX454" s="12" t="s">
        <v>76</v>
      </c>
      <c r="AY454" s="146" t="s">
        <v>131</v>
      </c>
    </row>
    <row r="455" spans="2:65" s="12" customFormat="1" ht="11.25">
      <c r="B455" s="144"/>
      <c r="D455" s="145" t="s">
        <v>144</v>
      </c>
      <c r="E455" s="146" t="s">
        <v>1</v>
      </c>
      <c r="F455" s="147" t="s">
        <v>721</v>
      </c>
      <c r="H455" s="148">
        <v>13.103999999999999</v>
      </c>
      <c r="I455" s="149"/>
      <c r="L455" s="144"/>
      <c r="M455" s="150"/>
      <c r="T455" s="151"/>
      <c r="AT455" s="146" t="s">
        <v>144</v>
      </c>
      <c r="AU455" s="146" t="s">
        <v>86</v>
      </c>
      <c r="AV455" s="12" t="s">
        <v>86</v>
      </c>
      <c r="AW455" s="12" t="s">
        <v>32</v>
      </c>
      <c r="AX455" s="12" t="s">
        <v>76</v>
      </c>
      <c r="AY455" s="146" t="s">
        <v>131</v>
      </c>
    </row>
    <row r="456" spans="2:65" s="12" customFormat="1" ht="11.25">
      <c r="B456" s="144"/>
      <c r="D456" s="145" t="s">
        <v>144</v>
      </c>
      <c r="E456" s="146" t="s">
        <v>1</v>
      </c>
      <c r="F456" s="147" t="s">
        <v>722</v>
      </c>
      <c r="H456" s="148">
        <v>7.7279999999999998</v>
      </c>
      <c r="I456" s="149"/>
      <c r="L456" s="144"/>
      <c r="M456" s="150"/>
      <c r="T456" s="151"/>
      <c r="AT456" s="146" t="s">
        <v>144</v>
      </c>
      <c r="AU456" s="146" t="s">
        <v>86</v>
      </c>
      <c r="AV456" s="12" t="s">
        <v>86</v>
      </c>
      <c r="AW456" s="12" t="s">
        <v>32</v>
      </c>
      <c r="AX456" s="12" t="s">
        <v>76</v>
      </c>
      <c r="AY456" s="146" t="s">
        <v>131</v>
      </c>
    </row>
    <row r="457" spans="2:65" s="12" customFormat="1" ht="11.25">
      <c r="B457" s="144"/>
      <c r="D457" s="145" t="s">
        <v>144</v>
      </c>
      <c r="E457" s="146" t="s">
        <v>1</v>
      </c>
      <c r="F457" s="147" t="s">
        <v>723</v>
      </c>
      <c r="H457" s="148">
        <v>6.048</v>
      </c>
      <c r="I457" s="149"/>
      <c r="L457" s="144"/>
      <c r="M457" s="150"/>
      <c r="T457" s="151"/>
      <c r="AT457" s="146" t="s">
        <v>144</v>
      </c>
      <c r="AU457" s="146" t="s">
        <v>86</v>
      </c>
      <c r="AV457" s="12" t="s">
        <v>86</v>
      </c>
      <c r="AW457" s="12" t="s">
        <v>32</v>
      </c>
      <c r="AX457" s="12" t="s">
        <v>76</v>
      </c>
      <c r="AY457" s="146" t="s">
        <v>131</v>
      </c>
    </row>
    <row r="458" spans="2:65" s="12" customFormat="1" ht="11.25">
      <c r="B458" s="144"/>
      <c r="D458" s="145" t="s">
        <v>144</v>
      </c>
      <c r="E458" s="146" t="s">
        <v>1</v>
      </c>
      <c r="F458" s="147" t="s">
        <v>724</v>
      </c>
      <c r="H458" s="148">
        <v>0.76800000000000002</v>
      </c>
      <c r="I458" s="149"/>
      <c r="L458" s="144"/>
      <c r="M458" s="150"/>
      <c r="T458" s="151"/>
      <c r="AT458" s="146" t="s">
        <v>144</v>
      </c>
      <c r="AU458" s="146" t="s">
        <v>86</v>
      </c>
      <c r="AV458" s="12" t="s">
        <v>86</v>
      </c>
      <c r="AW458" s="12" t="s">
        <v>32</v>
      </c>
      <c r="AX458" s="12" t="s">
        <v>76</v>
      </c>
      <c r="AY458" s="146" t="s">
        <v>131</v>
      </c>
    </row>
    <row r="459" spans="2:65" s="12" customFormat="1" ht="11.25">
      <c r="B459" s="144"/>
      <c r="D459" s="145" t="s">
        <v>144</v>
      </c>
      <c r="E459" s="146" t="s">
        <v>1</v>
      </c>
      <c r="F459" s="147" t="s">
        <v>725</v>
      </c>
      <c r="H459" s="148">
        <v>2.6240000000000001</v>
      </c>
      <c r="I459" s="149"/>
      <c r="L459" s="144"/>
      <c r="M459" s="150"/>
      <c r="T459" s="151"/>
      <c r="AT459" s="146" t="s">
        <v>144</v>
      </c>
      <c r="AU459" s="146" t="s">
        <v>86</v>
      </c>
      <c r="AV459" s="12" t="s">
        <v>86</v>
      </c>
      <c r="AW459" s="12" t="s">
        <v>32</v>
      </c>
      <c r="AX459" s="12" t="s">
        <v>76</v>
      </c>
      <c r="AY459" s="146" t="s">
        <v>131</v>
      </c>
    </row>
    <row r="460" spans="2:65" s="12" customFormat="1" ht="11.25">
      <c r="B460" s="144"/>
      <c r="D460" s="145" t="s">
        <v>144</v>
      </c>
      <c r="E460" s="146" t="s">
        <v>1</v>
      </c>
      <c r="F460" s="147" t="s">
        <v>726</v>
      </c>
      <c r="H460" s="148">
        <v>3.9039999999999999</v>
      </c>
      <c r="I460" s="149"/>
      <c r="L460" s="144"/>
      <c r="M460" s="150"/>
      <c r="T460" s="151"/>
      <c r="AT460" s="146" t="s">
        <v>144</v>
      </c>
      <c r="AU460" s="146" t="s">
        <v>86</v>
      </c>
      <c r="AV460" s="12" t="s">
        <v>86</v>
      </c>
      <c r="AW460" s="12" t="s">
        <v>32</v>
      </c>
      <c r="AX460" s="12" t="s">
        <v>76</v>
      </c>
      <c r="AY460" s="146" t="s">
        <v>131</v>
      </c>
    </row>
    <row r="461" spans="2:65" s="12" customFormat="1" ht="11.25">
      <c r="B461" s="144"/>
      <c r="D461" s="145" t="s">
        <v>144</v>
      </c>
      <c r="E461" s="146" t="s">
        <v>1</v>
      </c>
      <c r="F461" s="147" t="s">
        <v>727</v>
      </c>
      <c r="H461" s="148">
        <v>2.944</v>
      </c>
      <c r="I461" s="149"/>
      <c r="L461" s="144"/>
      <c r="M461" s="150"/>
      <c r="T461" s="151"/>
      <c r="AT461" s="146" t="s">
        <v>144</v>
      </c>
      <c r="AU461" s="146" t="s">
        <v>86</v>
      </c>
      <c r="AV461" s="12" t="s">
        <v>86</v>
      </c>
      <c r="AW461" s="12" t="s">
        <v>32</v>
      </c>
      <c r="AX461" s="12" t="s">
        <v>76</v>
      </c>
      <c r="AY461" s="146" t="s">
        <v>131</v>
      </c>
    </row>
    <row r="462" spans="2:65" s="13" customFormat="1" ht="11.25">
      <c r="B462" s="152"/>
      <c r="D462" s="145" t="s">
        <v>144</v>
      </c>
      <c r="E462" s="153" t="s">
        <v>1</v>
      </c>
      <c r="F462" s="154" t="s">
        <v>148</v>
      </c>
      <c r="H462" s="155">
        <v>108.952</v>
      </c>
      <c r="I462" s="156"/>
      <c r="L462" s="152"/>
      <c r="M462" s="157"/>
      <c r="T462" s="158"/>
      <c r="AT462" s="153" t="s">
        <v>144</v>
      </c>
      <c r="AU462" s="153" t="s">
        <v>86</v>
      </c>
      <c r="AV462" s="13" t="s">
        <v>138</v>
      </c>
      <c r="AW462" s="13" t="s">
        <v>32</v>
      </c>
      <c r="AX462" s="13" t="s">
        <v>84</v>
      </c>
      <c r="AY462" s="153" t="s">
        <v>131</v>
      </c>
    </row>
    <row r="463" spans="2:65" s="1" customFormat="1" ht="24.2" customHeight="1">
      <c r="B463" s="31"/>
      <c r="C463" s="131" t="s">
        <v>728</v>
      </c>
      <c r="D463" s="131" t="s">
        <v>133</v>
      </c>
      <c r="E463" s="132" t="s">
        <v>729</v>
      </c>
      <c r="F463" s="133" t="s">
        <v>730</v>
      </c>
      <c r="G463" s="134" t="s">
        <v>136</v>
      </c>
      <c r="H463" s="135">
        <v>108.952</v>
      </c>
      <c r="I463" s="136"/>
      <c r="J463" s="137">
        <f>ROUND(I463*H463,2)</f>
        <v>0</v>
      </c>
      <c r="K463" s="133" t="s">
        <v>137</v>
      </c>
      <c r="L463" s="31"/>
      <c r="M463" s="138" t="s">
        <v>1</v>
      </c>
      <c r="N463" s="139" t="s">
        <v>41</v>
      </c>
      <c r="P463" s="140">
        <f>O463*H463</f>
        <v>0</v>
      </c>
      <c r="Q463" s="140">
        <v>0</v>
      </c>
      <c r="R463" s="140">
        <f>Q463*H463</f>
        <v>0</v>
      </c>
      <c r="S463" s="140">
        <v>0</v>
      </c>
      <c r="T463" s="141">
        <f>S463*H463</f>
        <v>0</v>
      </c>
      <c r="AR463" s="142" t="s">
        <v>219</v>
      </c>
      <c r="AT463" s="142" t="s">
        <v>133</v>
      </c>
      <c r="AU463" s="142" t="s">
        <v>86</v>
      </c>
      <c r="AY463" s="16" t="s">
        <v>131</v>
      </c>
      <c r="BE463" s="143">
        <f>IF(N463="základní",J463,0)</f>
        <v>0</v>
      </c>
      <c r="BF463" s="143">
        <f>IF(N463="snížená",J463,0)</f>
        <v>0</v>
      </c>
      <c r="BG463" s="143">
        <f>IF(N463="zákl. přenesená",J463,0)</f>
        <v>0</v>
      </c>
      <c r="BH463" s="143">
        <f>IF(N463="sníž. přenesená",J463,0)</f>
        <v>0</v>
      </c>
      <c r="BI463" s="143">
        <f>IF(N463="nulová",J463,0)</f>
        <v>0</v>
      </c>
      <c r="BJ463" s="16" t="s">
        <v>84</v>
      </c>
      <c r="BK463" s="143">
        <f>ROUND(I463*H463,2)</f>
        <v>0</v>
      </c>
      <c r="BL463" s="16" t="s">
        <v>219</v>
      </c>
      <c r="BM463" s="142" t="s">
        <v>731</v>
      </c>
    </row>
    <row r="464" spans="2:65" s="1" customFormat="1" ht="24.2" customHeight="1">
      <c r="B464" s="31"/>
      <c r="C464" s="131" t="s">
        <v>732</v>
      </c>
      <c r="D464" s="131" t="s">
        <v>133</v>
      </c>
      <c r="E464" s="132" t="s">
        <v>733</v>
      </c>
      <c r="F464" s="133" t="s">
        <v>734</v>
      </c>
      <c r="G464" s="134" t="s">
        <v>136</v>
      </c>
      <c r="H464" s="135">
        <v>108.952</v>
      </c>
      <c r="I464" s="136"/>
      <c r="J464" s="137">
        <f>ROUND(I464*H464,2)</f>
        <v>0</v>
      </c>
      <c r="K464" s="133" t="s">
        <v>137</v>
      </c>
      <c r="L464" s="31"/>
      <c r="M464" s="138" t="s">
        <v>1</v>
      </c>
      <c r="N464" s="139" t="s">
        <v>41</v>
      </c>
      <c r="P464" s="140">
        <f>O464*H464</f>
        <v>0</v>
      </c>
      <c r="Q464" s="140">
        <v>1.3999999999999999E-4</v>
      </c>
      <c r="R464" s="140">
        <f>Q464*H464</f>
        <v>1.5253279999999999E-2</v>
      </c>
      <c r="S464" s="140">
        <v>0</v>
      </c>
      <c r="T464" s="141">
        <f>S464*H464</f>
        <v>0</v>
      </c>
      <c r="AR464" s="142" t="s">
        <v>219</v>
      </c>
      <c r="AT464" s="142" t="s">
        <v>133</v>
      </c>
      <c r="AU464" s="142" t="s">
        <v>86</v>
      </c>
      <c r="AY464" s="16" t="s">
        <v>131</v>
      </c>
      <c r="BE464" s="143">
        <f>IF(N464="základní",J464,0)</f>
        <v>0</v>
      </c>
      <c r="BF464" s="143">
        <f>IF(N464="snížená",J464,0)</f>
        <v>0</v>
      </c>
      <c r="BG464" s="143">
        <f>IF(N464="zákl. přenesená",J464,0)</f>
        <v>0</v>
      </c>
      <c r="BH464" s="143">
        <f>IF(N464="sníž. přenesená",J464,0)</f>
        <v>0</v>
      </c>
      <c r="BI464" s="143">
        <f>IF(N464="nulová",J464,0)</f>
        <v>0</v>
      </c>
      <c r="BJ464" s="16" t="s">
        <v>84</v>
      </c>
      <c r="BK464" s="143">
        <f>ROUND(I464*H464,2)</f>
        <v>0</v>
      </c>
      <c r="BL464" s="16" t="s">
        <v>219</v>
      </c>
      <c r="BM464" s="142" t="s">
        <v>735</v>
      </c>
    </row>
    <row r="465" spans="2:65" s="1" customFormat="1" ht="21.75" customHeight="1">
      <c r="B465" s="31"/>
      <c r="C465" s="131" t="s">
        <v>736</v>
      </c>
      <c r="D465" s="131" t="s">
        <v>133</v>
      </c>
      <c r="E465" s="132" t="s">
        <v>737</v>
      </c>
      <c r="F465" s="133" t="s">
        <v>738</v>
      </c>
      <c r="G465" s="134" t="s">
        <v>136</v>
      </c>
      <c r="H465" s="135">
        <v>108.952</v>
      </c>
      <c r="I465" s="136"/>
      <c r="J465" s="137">
        <f>ROUND(I465*H465,2)</f>
        <v>0</v>
      </c>
      <c r="K465" s="133" t="s">
        <v>137</v>
      </c>
      <c r="L465" s="31"/>
      <c r="M465" s="138" t="s">
        <v>1</v>
      </c>
      <c r="N465" s="139" t="s">
        <v>41</v>
      </c>
      <c r="P465" s="140">
        <f>O465*H465</f>
        <v>0</v>
      </c>
      <c r="Q465" s="140">
        <v>1.6000000000000001E-4</v>
      </c>
      <c r="R465" s="140">
        <f>Q465*H465</f>
        <v>1.7432320000000001E-2</v>
      </c>
      <c r="S465" s="140">
        <v>0</v>
      </c>
      <c r="T465" s="141">
        <f>S465*H465</f>
        <v>0</v>
      </c>
      <c r="AR465" s="142" t="s">
        <v>219</v>
      </c>
      <c r="AT465" s="142" t="s">
        <v>133</v>
      </c>
      <c r="AU465" s="142" t="s">
        <v>86</v>
      </c>
      <c r="AY465" s="16" t="s">
        <v>131</v>
      </c>
      <c r="BE465" s="143">
        <f>IF(N465="základní",J465,0)</f>
        <v>0</v>
      </c>
      <c r="BF465" s="143">
        <f>IF(N465="snížená",J465,0)</f>
        <v>0</v>
      </c>
      <c r="BG465" s="143">
        <f>IF(N465="zákl. přenesená",J465,0)</f>
        <v>0</v>
      </c>
      <c r="BH465" s="143">
        <f>IF(N465="sníž. přenesená",J465,0)</f>
        <v>0</v>
      </c>
      <c r="BI465" s="143">
        <f>IF(N465="nulová",J465,0)</f>
        <v>0</v>
      </c>
      <c r="BJ465" s="16" t="s">
        <v>84</v>
      </c>
      <c r="BK465" s="143">
        <f>ROUND(I465*H465,2)</f>
        <v>0</v>
      </c>
      <c r="BL465" s="16" t="s">
        <v>219</v>
      </c>
      <c r="BM465" s="142" t="s">
        <v>739</v>
      </c>
    </row>
    <row r="466" spans="2:65" s="11" customFormat="1" ht="25.9" customHeight="1">
      <c r="B466" s="119"/>
      <c r="D466" s="120" t="s">
        <v>75</v>
      </c>
      <c r="E466" s="121" t="s">
        <v>740</v>
      </c>
      <c r="F466" s="121" t="s">
        <v>741</v>
      </c>
      <c r="I466" s="122"/>
      <c r="J466" s="123">
        <f>BK466</f>
        <v>0</v>
      </c>
      <c r="L466" s="119"/>
      <c r="M466" s="124"/>
      <c r="P466" s="125">
        <f>P467+P469</f>
        <v>0</v>
      </c>
      <c r="R466" s="125">
        <f>R467+R469</f>
        <v>0</v>
      </c>
      <c r="T466" s="126">
        <f>T467+T469</f>
        <v>0</v>
      </c>
      <c r="AR466" s="120" t="s">
        <v>156</v>
      </c>
      <c r="AT466" s="127" t="s">
        <v>75</v>
      </c>
      <c r="AU466" s="127" t="s">
        <v>76</v>
      </c>
      <c r="AY466" s="120" t="s">
        <v>131</v>
      </c>
      <c r="BK466" s="128">
        <f>BK467+BK469</f>
        <v>0</v>
      </c>
    </row>
    <row r="467" spans="2:65" s="11" customFormat="1" ht="22.9" customHeight="1">
      <c r="B467" s="119"/>
      <c r="D467" s="120" t="s">
        <v>75</v>
      </c>
      <c r="E467" s="129" t="s">
        <v>742</v>
      </c>
      <c r="F467" s="129" t="s">
        <v>743</v>
      </c>
      <c r="I467" s="122"/>
      <c r="J467" s="130">
        <f>BK467</f>
        <v>0</v>
      </c>
      <c r="L467" s="119"/>
      <c r="M467" s="124"/>
      <c r="P467" s="125">
        <f>P468</f>
        <v>0</v>
      </c>
      <c r="R467" s="125">
        <f>R468</f>
        <v>0</v>
      </c>
      <c r="T467" s="126">
        <f>T468</f>
        <v>0</v>
      </c>
      <c r="AR467" s="120" t="s">
        <v>156</v>
      </c>
      <c r="AT467" s="127" t="s">
        <v>75</v>
      </c>
      <c r="AU467" s="127" t="s">
        <v>84</v>
      </c>
      <c r="AY467" s="120" t="s">
        <v>131</v>
      </c>
      <c r="BK467" s="128">
        <f>BK468</f>
        <v>0</v>
      </c>
    </row>
    <row r="468" spans="2:65" s="1" customFormat="1" ht="16.5" customHeight="1">
      <c r="B468" s="31"/>
      <c r="C468" s="131" t="s">
        <v>744</v>
      </c>
      <c r="D468" s="131" t="s">
        <v>133</v>
      </c>
      <c r="E468" s="132" t="s">
        <v>745</v>
      </c>
      <c r="F468" s="133" t="s">
        <v>743</v>
      </c>
      <c r="G468" s="134" t="s">
        <v>746</v>
      </c>
      <c r="H468" s="135">
        <v>1</v>
      </c>
      <c r="I468" s="136"/>
      <c r="J468" s="137">
        <f>ROUND(I468*H468,2)</f>
        <v>0</v>
      </c>
      <c r="K468" s="133" t="s">
        <v>137</v>
      </c>
      <c r="L468" s="31"/>
      <c r="M468" s="138" t="s">
        <v>1</v>
      </c>
      <c r="N468" s="139" t="s">
        <v>41</v>
      </c>
      <c r="P468" s="140">
        <f>O468*H468</f>
        <v>0</v>
      </c>
      <c r="Q468" s="140">
        <v>0</v>
      </c>
      <c r="R468" s="140">
        <f>Q468*H468</f>
        <v>0</v>
      </c>
      <c r="S468" s="140">
        <v>0</v>
      </c>
      <c r="T468" s="141">
        <f>S468*H468</f>
        <v>0</v>
      </c>
      <c r="AR468" s="142" t="s">
        <v>747</v>
      </c>
      <c r="AT468" s="142" t="s">
        <v>133</v>
      </c>
      <c r="AU468" s="142" t="s">
        <v>86</v>
      </c>
      <c r="AY468" s="16" t="s">
        <v>131</v>
      </c>
      <c r="BE468" s="143">
        <f>IF(N468="základní",J468,0)</f>
        <v>0</v>
      </c>
      <c r="BF468" s="143">
        <f>IF(N468="snížená",J468,0)</f>
        <v>0</v>
      </c>
      <c r="BG468" s="143">
        <f>IF(N468="zákl. přenesená",J468,0)</f>
        <v>0</v>
      </c>
      <c r="BH468" s="143">
        <f>IF(N468="sníž. přenesená",J468,0)</f>
        <v>0</v>
      </c>
      <c r="BI468" s="143">
        <f>IF(N468="nulová",J468,0)</f>
        <v>0</v>
      </c>
      <c r="BJ468" s="16" t="s">
        <v>84</v>
      </c>
      <c r="BK468" s="143">
        <f>ROUND(I468*H468,2)</f>
        <v>0</v>
      </c>
      <c r="BL468" s="16" t="s">
        <v>747</v>
      </c>
      <c r="BM468" s="142" t="s">
        <v>748</v>
      </c>
    </row>
    <row r="469" spans="2:65" s="11" customFormat="1" ht="22.9" customHeight="1">
      <c r="B469" s="119"/>
      <c r="D469" s="120" t="s">
        <v>75</v>
      </c>
      <c r="E469" s="129" t="s">
        <v>749</v>
      </c>
      <c r="F469" s="129" t="s">
        <v>750</v>
      </c>
      <c r="I469" s="122"/>
      <c r="J469" s="130">
        <f>BK469</f>
        <v>0</v>
      </c>
      <c r="L469" s="119"/>
      <c r="M469" s="124"/>
      <c r="P469" s="125">
        <f>P470</f>
        <v>0</v>
      </c>
      <c r="R469" s="125">
        <f>R470</f>
        <v>0</v>
      </c>
      <c r="T469" s="126">
        <f>T470</f>
        <v>0</v>
      </c>
      <c r="AR469" s="120" t="s">
        <v>156</v>
      </c>
      <c r="AT469" s="127" t="s">
        <v>75</v>
      </c>
      <c r="AU469" s="127" t="s">
        <v>84</v>
      </c>
      <c r="AY469" s="120" t="s">
        <v>131</v>
      </c>
      <c r="BK469" s="128">
        <f>BK470</f>
        <v>0</v>
      </c>
    </row>
    <row r="470" spans="2:65" s="1" customFormat="1" ht="16.5" customHeight="1">
      <c r="B470" s="31"/>
      <c r="C470" s="131" t="s">
        <v>751</v>
      </c>
      <c r="D470" s="131" t="s">
        <v>133</v>
      </c>
      <c r="E470" s="132" t="s">
        <v>752</v>
      </c>
      <c r="F470" s="133" t="s">
        <v>750</v>
      </c>
      <c r="G470" s="134" t="s">
        <v>746</v>
      </c>
      <c r="H470" s="135">
        <v>1</v>
      </c>
      <c r="I470" s="136"/>
      <c r="J470" s="137">
        <f>ROUND(I470*H470,2)</f>
        <v>0</v>
      </c>
      <c r="K470" s="133" t="s">
        <v>137</v>
      </c>
      <c r="L470" s="31"/>
      <c r="M470" s="175" t="s">
        <v>1</v>
      </c>
      <c r="N470" s="176" t="s">
        <v>41</v>
      </c>
      <c r="O470" s="177"/>
      <c r="P470" s="178">
        <f>O470*H470</f>
        <v>0</v>
      </c>
      <c r="Q470" s="178">
        <v>0</v>
      </c>
      <c r="R470" s="178">
        <f>Q470*H470</f>
        <v>0</v>
      </c>
      <c r="S470" s="178">
        <v>0</v>
      </c>
      <c r="T470" s="179">
        <f>S470*H470</f>
        <v>0</v>
      </c>
      <c r="AR470" s="142" t="s">
        <v>747</v>
      </c>
      <c r="AT470" s="142" t="s">
        <v>133</v>
      </c>
      <c r="AU470" s="142" t="s">
        <v>86</v>
      </c>
      <c r="AY470" s="16" t="s">
        <v>131</v>
      </c>
      <c r="BE470" s="143">
        <f>IF(N470="základní",J470,0)</f>
        <v>0</v>
      </c>
      <c r="BF470" s="143">
        <f>IF(N470="snížená",J470,0)</f>
        <v>0</v>
      </c>
      <c r="BG470" s="143">
        <f>IF(N470="zákl. přenesená",J470,0)</f>
        <v>0</v>
      </c>
      <c r="BH470" s="143">
        <f>IF(N470="sníž. přenesená",J470,0)</f>
        <v>0</v>
      </c>
      <c r="BI470" s="143">
        <f>IF(N470="nulová",J470,0)</f>
        <v>0</v>
      </c>
      <c r="BJ470" s="16" t="s">
        <v>84</v>
      </c>
      <c r="BK470" s="143">
        <f>ROUND(I470*H470,2)</f>
        <v>0</v>
      </c>
      <c r="BL470" s="16" t="s">
        <v>747</v>
      </c>
      <c r="BM470" s="142" t="s">
        <v>753</v>
      </c>
    </row>
    <row r="471" spans="2:65" s="1" customFormat="1" ht="6.95" customHeight="1">
      <c r="B471" s="43"/>
      <c r="C471" s="44"/>
      <c r="D471" s="44"/>
      <c r="E471" s="44"/>
      <c r="F471" s="44"/>
      <c r="G471" s="44"/>
      <c r="H471" s="44"/>
      <c r="I471" s="44"/>
      <c r="J471" s="44"/>
      <c r="K471" s="44"/>
      <c r="L471" s="31"/>
    </row>
  </sheetData>
  <sheetProtection algorithmName="SHA-512" hashValue="XY0KLlrwKYfw0jjIwxoWivka4tIPZ0D2Lkh5Ub3svx6isRbjqd7q8MgDLwaoclTp7knj5to3pSJ+fh7wXEJllg==" saltValue="achGDtEoqJy0vBBpULEuElt1X5TxrVlgWGZVNCsqD83j1/63wTv4dauCe3eop2be4dsqFPiTPc8VwEvmaLx5fA==" spinCount="100000" sheet="1" objects="1" scenarios="1" formatColumns="0" formatRows="0" autoFilter="0"/>
  <autoFilter ref="C133:K470" xr:uid="{00000000-0009-0000-0000-000001000000}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8" t="str">
        <f>'Rekapitulace stavby'!K6</f>
        <v>Venkovní učebna - MŠ Stadtrodská</v>
      </c>
      <c r="F7" s="219"/>
      <c r="G7" s="219"/>
      <c r="H7" s="219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199" t="s">
        <v>754</v>
      </c>
      <c r="F9" s="220"/>
      <c r="G9" s="220"/>
      <c r="H9" s="220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21. 1. 2025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1" t="str">
        <f>'Rekapitulace stavby'!E14</f>
        <v>Vyplň údaj</v>
      </c>
      <c r="F18" s="183"/>
      <c r="G18" s="183"/>
      <c r="H18" s="183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34</v>
      </c>
      <c r="I24" s="26" t="s">
        <v>27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8"/>
      <c r="E27" s="188" t="s">
        <v>1</v>
      </c>
      <c r="F27" s="188"/>
      <c r="G27" s="188"/>
      <c r="H27" s="18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ROUND(J125,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ROUND((SUM(BE125:BE175)),  2)</f>
        <v>0</v>
      </c>
      <c r="I33" s="91">
        <v>0.21</v>
      </c>
      <c r="J33" s="90">
        <f>ROUND(((SUM(BE125:BE175))*I33),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ROUND((SUM(BF125:BF175)),  2)</f>
        <v>0</v>
      </c>
      <c r="I34" s="91">
        <v>0.12</v>
      </c>
      <c r="J34" s="90">
        <f>ROUND(((SUM(BF125:BF175))*I34),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ROUND((SUM(BG125:BG175)),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ROUND((SUM(BH125:BH175)),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ROUND((SUM(BI125:BI175)),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8" t="str">
        <f>E7</f>
        <v>Venkovní učebna - MŠ Stadtrodská</v>
      </c>
      <c r="F85" s="219"/>
      <c r="G85" s="219"/>
      <c r="H85" s="219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199" t="str">
        <f>E9</f>
        <v>SO 02 - Zasakovací těleso</v>
      </c>
      <c r="F87" s="220"/>
      <c r="G87" s="220"/>
      <c r="H87" s="220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Stadtrodská 1600, Tachov</v>
      </c>
      <c r="I89" s="26" t="s">
        <v>22</v>
      </c>
      <c r="J89" s="51" t="str">
        <f>IF(J12="","",J12)</f>
        <v>21. 1. 2025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MŠ Stadtrodská </v>
      </c>
      <c r="I91" s="26" t="s">
        <v>30</v>
      </c>
      <c r="J91" s="29" t="str">
        <f>E21</f>
        <v>Ing. arch. Petra Kocourková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>Bohuslava Hudová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94</v>
      </c>
      <c r="D94" s="92"/>
      <c r="E94" s="92"/>
      <c r="F94" s="92"/>
      <c r="G94" s="92"/>
      <c r="H94" s="92"/>
      <c r="I94" s="92"/>
      <c r="J94" s="101" t="s">
        <v>95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96</v>
      </c>
      <c r="J96" s="65">
        <f>J125</f>
        <v>0</v>
      </c>
      <c r="L96" s="31"/>
      <c r="AU96" s="16" t="s">
        <v>97</v>
      </c>
    </row>
    <row r="97" spans="2:12" s="8" customFormat="1" ht="24.95" customHeight="1">
      <c r="B97" s="103"/>
      <c r="D97" s="104" t="s">
        <v>98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899999999999999" customHeight="1">
      <c r="B98" s="107"/>
      <c r="D98" s="108" t="s">
        <v>99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899999999999999" customHeight="1">
      <c r="B99" s="107"/>
      <c r="D99" s="108" t="s">
        <v>100</v>
      </c>
      <c r="E99" s="109"/>
      <c r="F99" s="109"/>
      <c r="G99" s="109"/>
      <c r="H99" s="109"/>
      <c r="I99" s="109"/>
      <c r="J99" s="110">
        <f>J151</f>
        <v>0</v>
      </c>
      <c r="L99" s="107"/>
    </row>
    <row r="100" spans="2:12" s="9" customFormat="1" ht="19.899999999999999" customHeight="1">
      <c r="B100" s="107"/>
      <c r="D100" s="108" t="s">
        <v>755</v>
      </c>
      <c r="E100" s="109"/>
      <c r="F100" s="109"/>
      <c r="G100" s="109"/>
      <c r="H100" s="109"/>
      <c r="I100" s="109"/>
      <c r="J100" s="110">
        <f>J160</f>
        <v>0</v>
      </c>
      <c r="L100" s="107"/>
    </row>
    <row r="101" spans="2:12" s="9" customFormat="1" ht="19.899999999999999" customHeight="1">
      <c r="B101" s="107"/>
      <c r="D101" s="108" t="s">
        <v>103</v>
      </c>
      <c r="E101" s="109"/>
      <c r="F101" s="109"/>
      <c r="G101" s="109"/>
      <c r="H101" s="109"/>
      <c r="I101" s="109"/>
      <c r="J101" s="110">
        <f>J163</f>
        <v>0</v>
      </c>
      <c r="L101" s="107"/>
    </row>
    <row r="102" spans="2:12" s="9" customFormat="1" ht="19.899999999999999" customHeight="1">
      <c r="B102" s="107"/>
      <c r="D102" s="108" t="s">
        <v>105</v>
      </c>
      <c r="E102" s="109"/>
      <c r="F102" s="109"/>
      <c r="G102" s="109"/>
      <c r="H102" s="109"/>
      <c r="I102" s="109"/>
      <c r="J102" s="110">
        <f>J169</f>
        <v>0</v>
      </c>
      <c r="L102" s="107"/>
    </row>
    <row r="103" spans="2:12" s="8" customFormat="1" ht="24.95" customHeight="1">
      <c r="B103" s="103"/>
      <c r="D103" s="104" t="s">
        <v>113</v>
      </c>
      <c r="E103" s="105"/>
      <c r="F103" s="105"/>
      <c r="G103" s="105"/>
      <c r="H103" s="105"/>
      <c r="I103" s="105"/>
      <c r="J103" s="106">
        <f>J171</f>
        <v>0</v>
      </c>
      <c r="L103" s="103"/>
    </row>
    <row r="104" spans="2:12" s="9" customFormat="1" ht="19.899999999999999" customHeight="1">
      <c r="B104" s="107"/>
      <c r="D104" s="108" t="s">
        <v>114</v>
      </c>
      <c r="E104" s="109"/>
      <c r="F104" s="109"/>
      <c r="G104" s="109"/>
      <c r="H104" s="109"/>
      <c r="I104" s="109"/>
      <c r="J104" s="110">
        <f>J172</f>
        <v>0</v>
      </c>
      <c r="L104" s="107"/>
    </row>
    <row r="105" spans="2:12" s="9" customFormat="1" ht="19.899999999999999" customHeight="1">
      <c r="B105" s="107"/>
      <c r="D105" s="108" t="s">
        <v>115</v>
      </c>
      <c r="E105" s="109"/>
      <c r="F105" s="109"/>
      <c r="G105" s="109"/>
      <c r="H105" s="109"/>
      <c r="I105" s="109"/>
      <c r="J105" s="110">
        <f>J174</f>
        <v>0</v>
      </c>
      <c r="L105" s="107"/>
    </row>
    <row r="106" spans="2:12" s="1" customFormat="1" ht="21.75" customHeight="1">
      <c r="B106" s="31"/>
      <c r="L106" s="31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12" s="1" customFormat="1" ht="24.95" customHeight="1">
      <c r="B112" s="31"/>
      <c r="C112" s="20" t="s">
        <v>116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16</v>
      </c>
      <c r="L114" s="31"/>
    </row>
    <row r="115" spans="2:65" s="1" customFormat="1" ht="16.5" customHeight="1">
      <c r="B115" s="31"/>
      <c r="E115" s="218" t="str">
        <f>E7</f>
        <v>Venkovní učebna - MŠ Stadtrodská</v>
      </c>
      <c r="F115" s="219"/>
      <c r="G115" s="219"/>
      <c r="H115" s="219"/>
      <c r="L115" s="31"/>
    </row>
    <row r="116" spans="2:65" s="1" customFormat="1" ht="12" customHeight="1">
      <c r="B116" s="31"/>
      <c r="C116" s="26" t="s">
        <v>91</v>
      </c>
      <c r="L116" s="31"/>
    </row>
    <row r="117" spans="2:65" s="1" customFormat="1" ht="16.5" customHeight="1">
      <c r="B117" s="31"/>
      <c r="E117" s="199" t="str">
        <f>E9</f>
        <v>SO 02 - Zasakovací těleso</v>
      </c>
      <c r="F117" s="220"/>
      <c r="G117" s="220"/>
      <c r="H117" s="220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F12</f>
        <v>Stadtrodská 1600, Tachov</v>
      </c>
      <c r="I119" s="26" t="s">
        <v>22</v>
      </c>
      <c r="J119" s="51" t="str">
        <f>IF(J12="","",J12)</f>
        <v>21. 1. 2025</v>
      </c>
      <c r="L119" s="31"/>
    </row>
    <row r="120" spans="2:65" s="1" customFormat="1" ht="6.95" customHeight="1">
      <c r="B120" s="31"/>
      <c r="L120" s="31"/>
    </row>
    <row r="121" spans="2:65" s="1" customFormat="1" ht="25.7" customHeight="1">
      <c r="B121" s="31"/>
      <c r="C121" s="26" t="s">
        <v>24</v>
      </c>
      <c r="F121" s="24" t="str">
        <f>E15</f>
        <v xml:space="preserve">MŠ Stadtrodská </v>
      </c>
      <c r="I121" s="26" t="s">
        <v>30</v>
      </c>
      <c r="J121" s="29" t="str">
        <f>E21</f>
        <v>Ing. arch. Petra Kocourková</v>
      </c>
      <c r="L121" s="31"/>
    </row>
    <row r="122" spans="2:65" s="1" customFormat="1" ht="15.2" customHeight="1">
      <c r="B122" s="31"/>
      <c r="C122" s="26" t="s">
        <v>28</v>
      </c>
      <c r="F122" s="24" t="str">
        <f>IF(E18="","",E18)</f>
        <v>Vyplň údaj</v>
      </c>
      <c r="I122" s="26" t="s">
        <v>33</v>
      </c>
      <c r="J122" s="29" t="str">
        <f>E24</f>
        <v>Bohuslava Hudová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1"/>
      <c r="C124" s="112" t="s">
        <v>117</v>
      </c>
      <c r="D124" s="113" t="s">
        <v>61</v>
      </c>
      <c r="E124" s="113" t="s">
        <v>57</v>
      </c>
      <c r="F124" s="113" t="s">
        <v>58</v>
      </c>
      <c r="G124" s="113" t="s">
        <v>118</v>
      </c>
      <c r="H124" s="113" t="s">
        <v>119</v>
      </c>
      <c r="I124" s="113" t="s">
        <v>120</v>
      </c>
      <c r="J124" s="113" t="s">
        <v>95</v>
      </c>
      <c r="K124" s="114" t="s">
        <v>121</v>
      </c>
      <c r="L124" s="111"/>
      <c r="M124" s="58" t="s">
        <v>1</v>
      </c>
      <c r="N124" s="59" t="s">
        <v>40</v>
      </c>
      <c r="O124" s="59" t="s">
        <v>122</v>
      </c>
      <c r="P124" s="59" t="s">
        <v>123</v>
      </c>
      <c r="Q124" s="59" t="s">
        <v>124</v>
      </c>
      <c r="R124" s="59" t="s">
        <v>125</v>
      </c>
      <c r="S124" s="59" t="s">
        <v>126</v>
      </c>
      <c r="T124" s="60" t="s">
        <v>127</v>
      </c>
    </row>
    <row r="125" spans="2:65" s="1" customFormat="1" ht="22.9" customHeight="1">
      <c r="B125" s="31"/>
      <c r="C125" s="63" t="s">
        <v>128</v>
      </c>
      <c r="J125" s="115">
        <f>BK125</f>
        <v>0</v>
      </c>
      <c r="L125" s="31"/>
      <c r="M125" s="61"/>
      <c r="N125" s="52"/>
      <c r="O125" s="52"/>
      <c r="P125" s="116">
        <f>P126+P171</f>
        <v>0</v>
      </c>
      <c r="Q125" s="52"/>
      <c r="R125" s="116">
        <f>R126+R171</f>
        <v>7.7382262800000001</v>
      </c>
      <c r="S125" s="52"/>
      <c r="T125" s="117">
        <f>T126+T171</f>
        <v>0</v>
      </c>
      <c r="AT125" s="16" t="s">
        <v>75</v>
      </c>
      <c r="AU125" s="16" t="s">
        <v>97</v>
      </c>
      <c r="BK125" s="118">
        <f>BK126+BK171</f>
        <v>0</v>
      </c>
    </row>
    <row r="126" spans="2:65" s="11" customFormat="1" ht="25.9" customHeight="1">
      <c r="B126" s="119"/>
      <c r="D126" s="120" t="s">
        <v>75</v>
      </c>
      <c r="E126" s="121" t="s">
        <v>129</v>
      </c>
      <c r="F126" s="121" t="s">
        <v>130</v>
      </c>
      <c r="I126" s="122"/>
      <c r="J126" s="123">
        <f>BK126</f>
        <v>0</v>
      </c>
      <c r="L126" s="119"/>
      <c r="M126" s="124"/>
      <c r="P126" s="125">
        <f>P127+P151+P160+P163+P169</f>
        <v>0</v>
      </c>
      <c r="R126" s="125">
        <f>R127+R151+R160+R163+R169</f>
        <v>7.7382262800000001</v>
      </c>
      <c r="T126" s="126">
        <f>T127+T151+T160+T163+T169</f>
        <v>0</v>
      </c>
      <c r="AR126" s="120" t="s">
        <v>84</v>
      </c>
      <c r="AT126" s="127" t="s">
        <v>75</v>
      </c>
      <c r="AU126" s="127" t="s">
        <v>76</v>
      </c>
      <c r="AY126" s="120" t="s">
        <v>131</v>
      </c>
      <c r="BK126" s="128">
        <f>BK127+BK151+BK160+BK163+BK169</f>
        <v>0</v>
      </c>
    </row>
    <row r="127" spans="2:65" s="11" customFormat="1" ht="22.9" customHeight="1">
      <c r="B127" s="119"/>
      <c r="D127" s="120" t="s">
        <v>75</v>
      </c>
      <c r="E127" s="129" t="s">
        <v>84</v>
      </c>
      <c r="F127" s="129" t="s">
        <v>132</v>
      </c>
      <c r="I127" s="122"/>
      <c r="J127" s="130">
        <f>BK127</f>
        <v>0</v>
      </c>
      <c r="L127" s="119"/>
      <c r="M127" s="124"/>
      <c r="P127" s="125">
        <f>SUM(P128:P150)</f>
        <v>0</v>
      </c>
      <c r="R127" s="125">
        <f>SUM(R128:R150)</f>
        <v>3.6240000000000001</v>
      </c>
      <c r="T127" s="126">
        <f>SUM(T128:T150)</f>
        <v>0</v>
      </c>
      <c r="AR127" s="120" t="s">
        <v>84</v>
      </c>
      <c r="AT127" s="127" t="s">
        <v>75</v>
      </c>
      <c r="AU127" s="127" t="s">
        <v>84</v>
      </c>
      <c r="AY127" s="120" t="s">
        <v>131</v>
      </c>
      <c r="BK127" s="128">
        <f>SUM(BK128:BK150)</f>
        <v>0</v>
      </c>
    </row>
    <row r="128" spans="2:65" s="1" customFormat="1" ht="24.2" customHeight="1">
      <c r="B128" s="31"/>
      <c r="C128" s="131" t="s">
        <v>84</v>
      </c>
      <c r="D128" s="131" t="s">
        <v>133</v>
      </c>
      <c r="E128" s="132" t="s">
        <v>134</v>
      </c>
      <c r="F128" s="133" t="s">
        <v>135</v>
      </c>
      <c r="G128" s="134" t="s">
        <v>136</v>
      </c>
      <c r="H128" s="135">
        <v>13.824</v>
      </c>
      <c r="I128" s="136"/>
      <c r="J128" s="137">
        <f>ROUND(I128*H128,2)</f>
        <v>0</v>
      </c>
      <c r="K128" s="133" t="s">
        <v>137</v>
      </c>
      <c r="L128" s="31"/>
      <c r="M128" s="138" t="s">
        <v>1</v>
      </c>
      <c r="N128" s="139" t="s">
        <v>41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138</v>
      </c>
      <c r="AT128" s="142" t="s">
        <v>133</v>
      </c>
      <c r="AU128" s="142" t="s">
        <v>86</v>
      </c>
      <c r="AY128" s="16" t="s">
        <v>131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84</v>
      </c>
      <c r="BK128" s="143">
        <f>ROUND(I128*H128,2)</f>
        <v>0</v>
      </c>
      <c r="BL128" s="16" t="s">
        <v>138</v>
      </c>
      <c r="BM128" s="142" t="s">
        <v>756</v>
      </c>
    </row>
    <row r="129" spans="2:65" s="12" customFormat="1" ht="11.25">
      <c r="B129" s="144"/>
      <c r="D129" s="145" t="s">
        <v>144</v>
      </c>
      <c r="E129" s="146" t="s">
        <v>1</v>
      </c>
      <c r="F129" s="147" t="s">
        <v>757</v>
      </c>
      <c r="H129" s="148">
        <v>3.6240000000000001</v>
      </c>
      <c r="I129" s="149"/>
      <c r="L129" s="144"/>
      <c r="M129" s="150"/>
      <c r="T129" s="151"/>
      <c r="AT129" s="146" t="s">
        <v>144</v>
      </c>
      <c r="AU129" s="146" t="s">
        <v>86</v>
      </c>
      <c r="AV129" s="12" t="s">
        <v>86</v>
      </c>
      <c r="AW129" s="12" t="s">
        <v>32</v>
      </c>
      <c r="AX129" s="12" t="s">
        <v>76</v>
      </c>
      <c r="AY129" s="146" t="s">
        <v>131</v>
      </c>
    </row>
    <row r="130" spans="2:65" s="12" customFormat="1" ht="11.25">
      <c r="B130" s="144"/>
      <c r="D130" s="145" t="s">
        <v>144</v>
      </c>
      <c r="E130" s="146" t="s">
        <v>1</v>
      </c>
      <c r="F130" s="147" t="s">
        <v>758</v>
      </c>
      <c r="H130" s="148">
        <v>10.199999999999999</v>
      </c>
      <c r="I130" s="149"/>
      <c r="L130" s="144"/>
      <c r="M130" s="150"/>
      <c r="T130" s="151"/>
      <c r="AT130" s="146" t="s">
        <v>144</v>
      </c>
      <c r="AU130" s="146" t="s">
        <v>86</v>
      </c>
      <c r="AV130" s="12" t="s">
        <v>86</v>
      </c>
      <c r="AW130" s="12" t="s">
        <v>32</v>
      </c>
      <c r="AX130" s="12" t="s">
        <v>76</v>
      </c>
      <c r="AY130" s="146" t="s">
        <v>131</v>
      </c>
    </row>
    <row r="131" spans="2:65" s="13" customFormat="1" ht="11.25">
      <c r="B131" s="152"/>
      <c r="D131" s="145" t="s">
        <v>144</v>
      </c>
      <c r="E131" s="153" t="s">
        <v>1</v>
      </c>
      <c r="F131" s="154" t="s">
        <v>148</v>
      </c>
      <c r="H131" s="155">
        <v>13.824</v>
      </c>
      <c r="I131" s="156"/>
      <c r="L131" s="152"/>
      <c r="M131" s="157"/>
      <c r="T131" s="158"/>
      <c r="AT131" s="153" t="s">
        <v>144</v>
      </c>
      <c r="AU131" s="153" t="s">
        <v>86</v>
      </c>
      <c r="AV131" s="13" t="s">
        <v>138</v>
      </c>
      <c r="AW131" s="13" t="s">
        <v>32</v>
      </c>
      <c r="AX131" s="13" t="s">
        <v>84</v>
      </c>
      <c r="AY131" s="153" t="s">
        <v>131</v>
      </c>
    </row>
    <row r="132" spans="2:65" s="1" customFormat="1" ht="24.2" customHeight="1">
      <c r="B132" s="31"/>
      <c r="C132" s="131" t="s">
        <v>86</v>
      </c>
      <c r="D132" s="131" t="s">
        <v>133</v>
      </c>
      <c r="E132" s="132" t="s">
        <v>759</v>
      </c>
      <c r="F132" s="133" t="s">
        <v>760</v>
      </c>
      <c r="G132" s="134" t="s">
        <v>142</v>
      </c>
      <c r="H132" s="135">
        <v>6.63</v>
      </c>
      <c r="I132" s="136"/>
      <c r="J132" s="137">
        <f>ROUND(I132*H132,2)</f>
        <v>0</v>
      </c>
      <c r="K132" s="133" t="s">
        <v>137</v>
      </c>
      <c r="L132" s="31"/>
      <c r="M132" s="138" t="s">
        <v>1</v>
      </c>
      <c r="N132" s="139" t="s">
        <v>41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138</v>
      </c>
      <c r="AT132" s="142" t="s">
        <v>133</v>
      </c>
      <c r="AU132" s="142" t="s">
        <v>86</v>
      </c>
      <c r="AY132" s="16" t="s">
        <v>131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6" t="s">
        <v>84</v>
      </c>
      <c r="BK132" s="143">
        <f>ROUND(I132*H132,2)</f>
        <v>0</v>
      </c>
      <c r="BL132" s="16" t="s">
        <v>138</v>
      </c>
      <c r="BM132" s="142" t="s">
        <v>761</v>
      </c>
    </row>
    <row r="133" spans="2:65" s="12" customFormat="1" ht="11.25">
      <c r="B133" s="144"/>
      <c r="D133" s="145" t="s">
        <v>144</v>
      </c>
      <c r="E133" s="146" t="s">
        <v>1</v>
      </c>
      <c r="F133" s="147" t="s">
        <v>762</v>
      </c>
      <c r="H133" s="148">
        <v>6.63</v>
      </c>
      <c r="I133" s="149"/>
      <c r="L133" s="144"/>
      <c r="M133" s="150"/>
      <c r="T133" s="151"/>
      <c r="AT133" s="146" t="s">
        <v>144</v>
      </c>
      <c r="AU133" s="146" t="s">
        <v>86</v>
      </c>
      <c r="AV133" s="12" t="s">
        <v>86</v>
      </c>
      <c r="AW133" s="12" t="s">
        <v>32</v>
      </c>
      <c r="AX133" s="12" t="s">
        <v>84</v>
      </c>
      <c r="AY133" s="146" t="s">
        <v>131</v>
      </c>
    </row>
    <row r="134" spans="2:65" s="1" customFormat="1" ht="33" customHeight="1">
      <c r="B134" s="31"/>
      <c r="C134" s="131" t="s">
        <v>149</v>
      </c>
      <c r="D134" s="131" t="s">
        <v>133</v>
      </c>
      <c r="E134" s="132" t="s">
        <v>140</v>
      </c>
      <c r="F134" s="133" t="s">
        <v>141</v>
      </c>
      <c r="G134" s="134" t="s">
        <v>142</v>
      </c>
      <c r="H134" s="135">
        <v>2.3559999999999999</v>
      </c>
      <c r="I134" s="136"/>
      <c r="J134" s="137">
        <f>ROUND(I134*H134,2)</f>
        <v>0</v>
      </c>
      <c r="K134" s="133" t="s">
        <v>137</v>
      </c>
      <c r="L134" s="31"/>
      <c r="M134" s="138" t="s">
        <v>1</v>
      </c>
      <c r="N134" s="139" t="s">
        <v>41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138</v>
      </c>
      <c r="AT134" s="142" t="s">
        <v>133</v>
      </c>
      <c r="AU134" s="142" t="s">
        <v>86</v>
      </c>
      <c r="AY134" s="16" t="s">
        <v>131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6" t="s">
        <v>84</v>
      </c>
      <c r="BK134" s="143">
        <f>ROUND(I134*H134,2)</f>
        <v>0</v>
      </c>
      <c r="BL134" s="16" t="s">
        <v>138</v>
      </c>
      <c r="BM134" s="142" t="s">
        <v>763</v>
      </c>
    </row>
    <row r="135" spans="2:65" s="12" customFormat="1" ht="11.25">
      <c r="B135" s="144"/>
      <c r="D135" s="145" t="s">
        <v>144</v>
      </c>
      <c r="E135" s="146" t="s">
        <v>1</v>
      </c>
      <c r="F135" s="147" t="s">
        <v>764</v>
      </c>
      <c r="H135" s="148">
        <v>2.3559999999999999</v>
      </c>
      <c r="I135" s="149"/>
      <c r="L135" s="144"/>
      <c r="M135" s="150"/>
      <c r="T135" s="151"/>
      <c r="AT135" s="146" t="s">
        <v>144</v>
      </c>
      <c r="AU135" s="146" t="s">
        <v>86</v>
      </c>
      <c r="AV135" s="12" t="s">
        <v>86</v>
      </c>
      <c r="AW135" s="12" t="s">
        <v>32</v>
      </c>
      <c r="AX135" s="12" t="s">
        <v>84</v>
      </c>
      <c r="AY135" s="146" t="s">
        <v>131</v>
      </c>
    </row>
    <row r="136" spans="2:65" s="1" customFormat="1" ht="37.9" customHeight="1">
      <c r="B136" s="31"/>
      <c r="C136" s="131" t="s">
        <v>138</v>
      </c>
      <c r="D136" s="131" t="s">
        <v>133</v>
      </c>
      <c r="E136" s="132" t="s">
        <v>150</v>
      </c>
      <c r="F136" s="133" t="s">
        <v>151</v>
      </c>
      <c r="G136" s="134" t="s">
        <v>142</v>
      </c>
      <c r="H136" s="135">
        <v>3.5939999999999999</v>
      </c>
      <c r="I136" s="136"/>
      <c r="J136" s="137">
        <f>ROUND(I136*H136,2)</f>
        <v>0</v>
      </c>
      <c r="K136" s="133" t="s">
        <v>137</v>
      </c>
      <c r="L136" s="31"/>
      <c r="M136" s="138" t="s">
        <v>1</v>
      </c>
      <c r="N136" s="139" t="s">
        <v>41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138</v>
      </c>
      <c r="AT136" s="142" t="s">
        <v>133</v>
      </c>
      <c r="AU136" s="142" t="s">
        <v>86</v>
      </c>
      <c r="AY136" s="16" t="s">
        <v>131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84</v>
      </c>
      <c r="BK136" s="143">
        <f>ROUND(I136*H136,2)</f>
        <v>0</v>
      </c>
      <c r="BL136" s="16" t="s">
        <v>138</v>
      </c>
      <c r="BM136" s="142" t="s">
        <v>765</v>
      </c>
    </row>
    <row r="137" spans="2:65" s="12" customFormat="1" ht="11.25">
      <c r="B137" s="144"/>
      <c r="D137" s="145" t="s">
        <v>144</v>
      </c>
      <c r="E137" s="146" t="s">
        <v>1</v>
      </c>
      <c r="F137" s="147" t="s">
        <v>766</v>
      </c>
      <c r="H137" s="148">
        <v>3.5939999999999999</v>
      </c>
      <c r="I137" s="149"/>
      <c r="L137" s="144"/>
      <c r="M137" s="150"/>
      <c r="T137" s="151"/>
      <c r="AT137" s="146" t="s">
        <v>144</v>
      </c>
      <c r="AU137" s="146" t="s">
        <v>86</v>
      </c>
      <c r="AV137" s="12" t="s">
        <v>86</v>
      </c>
      <c r="AW137" s="12" t="s">
        <v>32</v>
      </c>
      <c r="AX137" s="12" t="s">
        <v>84</v>
      </c>
      <c r="AY137" s="146" t="s">
        <v>131</v>
      </c>
    </row>
    <row r="138" spans="2:65" s="1" customFormat="1" ht="24.2" customHeight="1">
      <c r="B138" s="31"/>
      <c r="C138" s="131" t="s">
        <v>156</v>
      </c>
      <c r="D138" s="131" t="s">
        <v>133</v>
      </c>
      <c r="E138" s="132" t="s">
        <v>153</v>
      </c>
      <c r="F138" s="133" t="s">
        <v>154</v>
      </c>
      <c r="G138" s="134" t="s">
        <v>142</v>
      </c>
      <c r="H138" s="135">
        <v>3.5939999999999999</v>
      </c>
      <c r="I138" s="136"/>
      <c r="J138" s="137">
        <f>ROUND(I138*H138,2)</f>
        <v>0</v>
      </c>
      <c r="K138" s="133" t="s">
        <v>137</v>
      </c>
      <c r="L138" s="31"/>
      <c r="M138" s="138" t="s">
        <v>1</v>
      </c>
      <c r="N138" s="139" t="s">
        <v>41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138</v>
      </c>
      <c r="AT138" s="142" t="s">
        <v>133</v>
      </c>
      <c r="AU138" s="142" t="s">
        <v>86</v>
      </c>
      <c r="AY138" s="16" t="s">
        <v>131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84</v>
      </c>
      <c r="BK138" s="143">
        <f>ROUND(I138*H138,2)</f>
        <v>0</v>
      </c>
      <c r="BL138" s="16" t="s">
        <v>138</v>
      </c>
      <c r="BM138" s="142" t="s">
        <v>767</v>
      </c>
    </row>
    <row r="139" spans="2:65" s="1" customFormat="1" ht="24.2" customHeight="1">
      <c r="B139" s="31"/>
      <c r="C139" s="131" t="s">
        <v>162</v>
      </c>
      <c r="D139" s="131" t="s">
        <v>133</v>
      </c>
      <c r="E139" s="132" t="s">
        <v>157</v>
      </c>
      <c r="F139" s="133" t="s">
        <v>158</v>
      </c>
      <c r="G139" s="134" t="s">
        <v>142</v>
      </c>
      <c r="H139" s="135">
        <v>5.3920000000000003</v>
      </c>
      <c r="I139" s="136"/>
      <c r="J139" s="137">
        <f>ROUND(I139*H139,2)</f>
        <v>0</v>
      </c>
      <c r="K139" s="133" t="s">
        <v>137</v>
      </c>
      <c r="L139" s="31"/>
      <c r="M139" s="138" t="s">
        <v>1</v>
      </c>
      <c r="N139" s="139" t="s">
        <v>41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138</v>
      </c>
      <c r="AT139" s="142" t="s">
        <v>133</v>
      </c>
      <c r="AU139" s="142" t="s">
        <v>86</v>
      </c>
      <c r="AY139" s="16" t="s">
        <v>131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84</v>
      </c>
      <c r="BK139" s="143">
        <f>ROUND(I139*H139,2)</f>
        <v>0</v>
      </c>
      <c r="BL139" s="16" t="s">
        <v>138</v>
      </c>
      <c r="BM139" s="142" t="s">
        <v>768</v>
      </c>
    </row>
    <row r="140" spans="2:65" s="14" customFormat="1" ht="11.25">
      <c r="B140" s="159"/>
      <c r="D140" s="145" t="s">
        <v>144</v>
      </c>
      <c r="E140" s="160" t="s">
        <v>1</v>
      </c>
      <c r="F140" s="161" t="s">
        <v>769</v>
      </c>
      <c r="H140" s="160" t="s">
        <v>1</v>
      </c>
      <c r="I140" s="162"/>
      <c r="L140" s="159"/>
      <c r="M140" s="163"/>
      <c r="T140" s="164"/>
      <c r="AT140" s="160" t="s">
        <v>144</v>
      </c>
      <c r="AU140" s="160" t="s">
        <v>86</v>
      </c>
      <c r="AV140" s="14" t="s">
        <v>84</v>
      </c>
      <c r="AW140" s="14" t="s">
        <v>32</v>
      </c>
      <c r="AX140" s="14" t="s">
        <v>76</v>
      </c>
      <c r="AY140" s="160" t="s">
        <v>131</v>
      </c>
    </row>
    <row r="141" spans="2:65" s="12" customFormat="1" ht="11.25">
      <c r="B141" s="144"/>
      <c r="D141" s="145" t="s">
        <v>144</v>
      </c>
      <c r="E141" s="146" t="s">
        <v>1</v>
      </c>
      <c r="F141" s="147" t="s">
        <v>770</v>
      </c>
      <c r="H141" s="148">
        <v>5.3920000000000003</v>
      </c>
      <c r="I141" s="149"/>
      <c r="L141" s="144"/>
      <c r="M141" s="150"/>
      <c r="T141" s="151"/>
      <c r="AT141" s="146" t="s">
        <v>144</v>
      </c>
      <c r="AU141" s="146" t="s">
        <v>86</v>
      </c>
      <c r="AV141" s="12" t="s">
        <v>86</v>
      </c>
      <c r="AW141" s="12" t="s">
        <v>32</v>
      </c>
      <c r="AX141" s="12" t="s">
        <v>84</v>
      </c>
      <c r="AY141" s="146" t="s">
        <v>131</v>
      </c>
    </row>
    <row r="142" spans="2:65" s="1" customFormat="1" ht="24.2" customHeight="1">
      <c r="B142" s="31"/>
      <c r="C142" s="131" t="s">
        <v>166</v>
      </c>
      <c r="D142" s="131" t="s">
        <v>133</v>
      </c>
      <c r="E142" s="132" t="s">
        <v>771</v>
      </c>
      <c r="F142" s="133" t="s">
        <v>772</v>
      </c>
      <c r="G142" s="134" t="s">
        <v>142</v>
      </c>
      <c r="H142" s="135">
        <v>1.8120000000000001</v>
      </c>
      <c r="I142" s="136"/>
      <c r="J142" s="137">
        <f>ROUND(I142*H142,2)</f>
        <v>0</v>
      </c>
      <c r="K142" s="133" t="s">
        <v>137</v>
      </c>
      <c r="L142" s="31"/>
      <c r="M142" s="138" t="s">
        <v>1</v>
      </c>
      <c r="N142" s="139" t="s">
        <v>41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138</v>
      </c>
      <c r="AT142" s="142" t="s">
        <v>133</v>
      </c>
      <c r="AU142" s="142" t="s">
        <v>86</v>
      </c>
      <c r="AY142" s="16" t="s">
        <v>131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84</v>
      </c>
      <c r="BK142" s="143">
        <f>ROUND(I142*H142,2)</f>
        <v>0</v>
      </c>
      <c r="BL142" s="16" t="s">
        <v>138</v>
      </c>
      <c r="BM142" s="142" t="s">
        <v>773</v>
      </c>
    </row>
    <row r="143" spans="2:65" s="12" customFormat="1" ht="11.25">
      <c r="B143" s="144"/>
      <c r="D143" s="145" t="s">
        <v>144</v>
      </c>
      <c r="E143" s="146" t="s">
        <v>1</v>
      </c>
      <c r="F143" s="147" t="s">
        <v>774</v>
      </c>
      <c r="H143" s="148">
        <v>1.8120000000000001</v>
      </c>
      <c r="I143" s="149"/>
      <c r="L143" s="144"/>
      <c r="M143" s="150"/>
      <c r="T143" s="151"/>
      <c r="AT143" s="146" t="s">
        <v>144</v>
      </c>
      <c r="AU143" s="146" t="s">
        <v>86</v>
      </c>
      <c r="AV143" s="12" t="s">
        <v>86</v>
      </c>
      <c r="AW143" s="12" t="s">
        <v>32</v>
      </c>
      <c r="AX143" s="12" t="s">
        <v>84</v>
      </c>
      <c r="AY143" s="146" t="s">
        <v>131</v>
      </c>
    </row>
    <row r="144" spans="2:65" s="1" customFormat="1" ht="16.5" customHeight="1">
      <c r="B144" s="31"/>
      <c r="C144" s="165" t="s">
        <v>172</v>
      </c>
      <c r="D144" s="165" t="s">
        <v>232</v>
      </c>
      <c r="E144" s="166" t="s">
        <v>775</v>
      </c>
      <c r="F144" s="167" t="s">
        <v>776</v>
      </c>
      <c r="G144" s="168" t="s">
        <v>269</v>
      </c>
      <c r="H144" s="169">
        <v>3.6240000000000001</v>
      </c>
      <c r="I144" s="170"/>
      <c r="J144" s="171">
        <f>ROUND(I144*H144,2)</f>
        <v>0</v>
      </c>
      <c r="K144" s="167" t="s">
        <v>137</v>
      </c>
      <c r="L144" s="172"/>
      <c r="M144" s="173" t="s">
        <v>1</v>
      </c>
      <c r="N144" s="174" t="s">
        <v>41</v>
      </c>
      <c r="P144" s="140">
        <f>O144*H144</f>
        <v>0</v>
      </c>
      <c r="Q144" s="140">
        <v>1</v>
      </c>
      <c r="R144" s="140">
        <f>Q144*H144</f>
        <v>3.6240000000000001</v>
      </c>
      <c r="S144" s="140">
        <v>0</v>
      </c>
      <c r="T144" s="141">
        <f>S144*H144</f>
        <v>0</v>
      </c>
      <c r="AR144" s="142" t="s">
        <v>172</v>
      </c>
      <c r="AT144" s="142" t="s">
        <v>232</v>
      </c>
      <c r="AU144" s="142" t="s">
        <v>86</v>
      </c>
      <c r="AY144" s="16" t="s">
        <v>131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84</v>
      </c>
      <c r="BK144" s="143">
        <f>ROUND(I144*H144,2)</f>
        <v>0</v>
      </c>
      <c r="BL144" s="16" t="s">
        <v>138</v>
      </c>
      <c r="BM144" s="142" t="s">
        <v>777</v>
      </c>
    </row>
    <row r="145" spans="2:65" s="12" customFormat="1" ht="11.25">
      <c r="B145" s="144"/>
      <c r="D145" s="145" t="s">
        <v>144</v>
      </c>
      <c r="F145" s="147" t="s">
        <v>778</v>
      </c>
      <c r="H145" s="148">
        <v>3.6240000000000001</v>
      </c>
      <c r="I145" s="149"/>
      <c r="L145" s="144"/>
      <c r="M145" s="150"/>
      <c r="T145" s="151"/>
      <c r="AT145" s="146" t="s">
        <v>144</v>
      </c>
      <c r="AU145" s="146" t="s">
        <v>86</v>
      </c>
      <c r="AV145" s="12" t="s">
        <v>86</v>
      </c>
      <c r="AW145" s="12" t="s">
        <v>4</v>
      </c>
      <c r="AX145" s="12" t="s">
        <v>84</v>
      </c>
      <c r="AY145" s="146" t="s">
        <v>131</v>
      </c>
    </row>
    <row r="146" spans="2:65" s="1" customFormat="1" ht="33" customHeight="1">
      <c r="B146" s="31"/>
      <c r="C146" s="131" t="s">
        <v>179</v>
      </c>
      <c r="D146" s="131" t="s">
        <v>133</v>
      </c>
      <c r="E146" s="132" t="s">
        <v>163</v>
      </c>
      <c r="F146" s="133" t="s">
        <v>164</v>
      </c>
      <c r="G146" s="134" t="s">
        <v>136</v>
      </c>
      <c r="H146" s="135">
        <v>13.824</v>
      </c>
      <c r="I146" s="136"/>
      <c r="J146" s="137">
        <f>ROUND(I146*H146,2)</f>
        <v>0</v>
      </c>
      <c r="K146" s="133" t="s">
        <v>137</v>
      </c>
      <c r="L146" s="31"/>
      <c r="M146" s="138" t="s">
        <v>1</v>
      </c>
      <c r="N146" s="139" t="s">
        <v>41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138</v>
      </c>
      <c r="AT146" s="142" t="s">
        <v>133</v>
      </c>
      <c r="AU146" s="142" t="s">
        <v>86</v>
      </c>
      <c r="AY146" s="16" t="s">
        <v>131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84</v>
      </c>
      <c r="BK146" s="143">
        <f>ROUND(I146*H146,2)</f>
        <v>0</v>
      </c>
      <c r="BL146" s="16" t="s">
        <v>138</v>
      </c>
      <c r="BM146" s="142" t="s">
        <v>779</v>
      </c>
    </row>
    <row r="147" spans="2:65" s="1" customFormat="1" ht="24.2" customHeight="1">
      <c r="B147" s="31"/>
      <c r="C147" s="131" t="s">
        <v>184</v>
      </c>
      <c r="D147" s="131" t="s">
        <v>133</v>
      </c>
      <c r="E147" s="132" t="s">
        <v>167</v>
      </c>
      <c r="F147" s="133" t="s">
        <v>168</v>
      </c>
      <c r="G147" s="134" t="s">
        <v>136</v>
      </c>
      <c r="H147" s="135">
        <v>7.7240000000000002</v>
      </c>
      <c r="I147" s="136"/>
      <c r="J147" s="137">
        <f>ROUND(I147*H147,2)</f>
        <v>0</v>
      </c>
      <c r="K147" s="133" t="s">
        <v>137</v>
      </c>
      <c r="L147" s="31"/>
      <c r="M147" s="138" t="s">
        <v>1</v>
      </c>
      <c r="N147" s="139" t="s">
        <v>41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138</v>
      </c>
      <c r="AT147" s="142" t="s">
        <v>133</v>
      </c>
      <c r="AU147" s="142" t="s">
        <v>86</v>
      </c>
      <c r="AY147" s="16" t="s">
        <v>131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84</v>
      </c>
      <c r="BK147" s="143">
        <f>ROUND(I147*H147,2)</f>
        <v>0</v>
      </c>
      <c r="BL147" s="16" t="s">
        <v>138</v>
      </c>
      <c r="BM147" s="142" t="s">
        <v>780</v>
      </c>
    </row>
    <row r="148" spans="2:65" s="12" customFormat="1" ht="11.25">
      <c r="B148" s="144"/>
      <c r="D148" s="145" t="s">
        <v>144</v>
      </c>
      <c r="E148" s="146" t="s">
        <v>1</v>
      </c>
      <c r="F148" s="147" t="s">
        <v>757</v>
      </c>
      <c r="H148" s="148">
        <v>3.6240000000000001</v>
      </c>
      <c r="I148" s="149"/>
      <c r="L148" s="144"/>
      <c r="M148" s="150"/>
      <c r="T148" s="151"/>
      <c r="AT148" s="146" t="s">
        <v>144</v>
      </c>
      <c r="AU148" s="146" t="s">
        <v>86</v>
      </c>
      <c r="AV148" s="12" t="s">
        <v>86</v>
      </c>
      <c r="AW148" s="12" t="s">
        <v>32</v>
      </c>
      <c r="AX148" s="12" t="s">
        <v>76</v>
      </c>
      <c r="AY148" s="146" t="s">
        <v>131</v>
      </c>
    </row>
    <row r="149" spans="2:65" s="12" customFormat="1" ht="11.25">
      <c r="B149" s="144"/>
      <c r="D149" s="145" t="s">
        <v>144</v>
      </c>
      <c r="E149" s="146" t="s">
        <v>1</v>
      </c>
      <c r="F149" s="147" t="s">
        <v>781</v>
      </c>
      <c r="H149" s="148">
        <v>4.0999999999999996</v>
      </c>
      <c r="I149" s="149"/>
      <c r="L149" s="144"/>
      <c r="M149" s="150"/>
      <c r="T149" s="151"/>
      <c r="AT149" s="146" t="s">
        <v>144</v>
      </c>
      <c r="AU149" s="146" t="s">
        <v>86</v>
      </c>
      <c r="AV149" s="12" t="s">
        <v>86</v>
      </c>
      <c r="AW149" s="12" t="s">
        <v>32</v>
      </c>
      <c r="AX149" s="12" t="s">
        <v>76</v>
      </c>
      <c r="AY149" s="146" t="s">
        <v>131</v>
      </c>
    </row>
    <row r="150" spans="2:65" s="13" customFormat="1" ht="11.25">
      <c r="B150" s="152"/>
      <c r="D150" s="145" t="s">
        <v>144</v>
      </c>
      <c r="E150" s="153" t="s">
        <v>1</v>
      </c>
      <c r="F150" s="154" t="s">
        <v>148</v>
      </c>
      <c r="H150" s="155">
        <v>7.7240000000000002</v>
      </c>
      <c r="I150" s="156"/>
      <c r="L150" s="152"/>
      <c r="M150" s="157"/>
      <c r="T150" s="158"/>
      <c r="AT150" s="153" t="s">
        <v>144</v>
      </c>
      <c r="AU150" s="153" t="s">
        <v>86</v>
      </c>
      <c r="AV150" s="13" t="s">
        <v>138</v>
      </c>
      <c r="AW150" s="13" t="s">
        <v>32</v>
      </c>
      <c r="AX150" s="13" t="s">
        <v>84</v>
      </c>
      <c r="AY150" s="153" t="s">
        <v>131</v>
      </c>
    </row>
    <row r="151" spans="2:65" s="11" customFormat="1" ht="22.9" customHeight="1">
      <c r="B151" s="119"/>
      <c r="D151" s="120" t="s">
        <v>75</v>
      </c>
      <c r="E151" s="129" t="s">
        <v>86</v>
      </c>
      <c r="F151" s="129" t="s">
        <v>171</v>
      </c>
      <c r="I151" s="122"/>
      <c r="J151" s="130">
        <f>BK151</f>
        <v>0</v>
      </c>
      <c r="L151" s="119"/>
      <c r="M151" s="124"/>
      <c r="P151" s="125">
        <f>SUM(P152:P159)</f>
        <v>0</v>
      </c>
      <c r="R151" s="125">
        <f>SUM(R152:R159)</f>
        <v>3.4201267999999998</v>
      </c>
      <c r="T151" s="126">
        <f>SUM(T152:T159)</f>
        <v>0</v>
      </c>
      <c r="AR151" s="120" t="s">
        <v>84</v>
      </c>
      <c r="AT151" s="127" t="s">
        <v>75</v>
      </c>
      <c r="AU151" s="127" t="s">
        <v>84</v>
      </c>
      <c r="AY151" s="120" t="s">
        <v>131</v>
      </c>
      <c r="BK151" s="128">
        <f>SUM(BK152:BK159)</f>
        <v>0</v>
      </c>
    </row>
    <row r="152" spans="2:65" s="1" customFormat="1" ht="33" customHeight="1">
      <c r="B152" s="31"/>
      <c r="C152" s="131" t="s">
        <v>189</v>
      </c>
      <c r="D152" s="131" t="s">
        <v>133</v>
      </c>
      <c r="E152" s="132" t="s">
        <v>782</v>
      </c>
      <c r="F152" s="133" t="s">
        <v>783</v>
      </c>
      <c r="G152" s="134" t="s">
        <v>142</v>
      </c>
      <c r="H152" s="135">
        <v>2.0499999999999998</v>
      </c>
      <c r="I152" s="136"/>
      <c r="J152" s="137">
        <f>ROUND(I152*H152,2)</f>
        <v>0</v>
      </c>
      <c r="K152" s="133" t="s">
        <v>1</v>
      </c>
      <c r="L152" s="31"/>
      <c r="M152" s="138" t="s">
        <v>1</v>
      </c>
      <c r="N152" s="139" t="s">
        <v>41</v>
      </c>
      <c r="P152" s="140">
        <f>O152*H152</f>
        <v>0</v>
      </c>
      <c r="Q152" s="140">
        <v>1.665</v>
      </c>
      <c r="R152" s="140">
        <f>Q152*H152</f>
        <v>3.4132499999999997</v>
      </c>
      <c r="S152" s="140">
        <v>0</v>
      </c>
      <c r="T152" s="141">
        <f>S152*H152</f>
        <v>0</v>
      </c>
      <c r="AR152" s="142" t="s">
        <v>138</v>
      </c>
      <c r="AT152" s="142" t="s">
        <v>133</v>
      </c>
      <c r="AU152" s="142" t="s">
        <v>86</v>
      </c>
      <c r="AY152" s="16" t="s">
        <v>131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84</v>
      </c>
      <c r="BK152" s="143">
        <f>ROUND(I152*H152,2)</f>
        <v>0</v>
      </c>
      <c r="BL152" s="16" t="s">
        <v>138</v>
      </c>
      <c r="BM152" s="142" t="s">
        <v>784</v>
      </c>
    </row>
    <row r="153" spans="2:65" s="12" customFormat="1" ht="11.25">
      <c r="B153" s="144"/>
      <c r="D153" s="145" t="s">
        <v>144</v>
      </c>
      <c r="E153" s="146" t="s">
        <v>1</v>
      </c>
      <c r="F153" s="147" t="s">
        <v>785</v>
      </c>
      <c r="H153" s="148">
        <v>2.0499999999999998</v>
      </c>
      <c r="I153" s="149"/>
      <c r="L153" s="144"/>
      <c r="M153" s="150"/>
      <c r="T153" s="151"/>
      <c r="AT153" s="146" t="s">
        <v>144</v>
      </c>
      <c r="AU153" s="146" t="s">
        <v>86</v>
      </c>
      <c r="AV153" s="12" t="s">
        <v>86</v>
      </c>
      <c r="AW153" s="12" t="s">
        <v>32</v>
      </c>
      <c r="AX153" s="12" t="s">
        <v>84</v>
      </c>
      <c r="AY153" s="146" t="s">
        <v>131</v>
      </c>
    </row>
    <row r="154" spans="2:65" s="1" customFormat="1" ht="33" customHeight="1">
      <c r="B154" s="31"/>
      <c r="C154" s="131" t="s">
        <v>8</v>
      </c>
      <c r="D154" s="131" t="s">
        <v>133</v>
      </c>
      <c r="E154" s="132" t="s">
        <v>786</v>
      </c>
      <c r="F154" s="133" t="s">
        <v>787</v>
      </c>
      <c r="G154" s="134" t="s">
        <v>136</v>
      </c>
      <c r="H154" s="135">
        <v>12.28</v>
      </c>
      <c r="I154" s="136"/>
      <c r="J154" s="137">
        <f>ROUND(I154*H154,2)</f>
        <v>0</v>
      </c>
      <c r="K154" s="133" t="s">
        <v>137</v>
      </c>
      <c r="L154" s="31"/>
      <c r="M154" s="138" t="s">
        <v>1</v>
      </c>
      <c r="N154" s="139" t="s">
        <v>41</v>
      </c>
      <c r="P154" s="140">
        <f>O154*H154</f>
        <v>0</v>
      </c>
      <c r="Q154" s="140">
        <v>3.1E-4</v>
      </c>
      <c r="R154" s="140">
        <f>Q154*H154</f>
        <v>3.8067999999999999E-3</v>
      </c>
      <c r="S154" s="140">
        <v>0</v>
      </c>
      <c r="T154" s="141">
        <f>S154*H154</f>
        <v>0</v>
      </c>
      <c r="AR154" s="142" t="s">
        <v>138</v>
      </c>
      <c r="AT154" s="142" t="s">
        <v>133</v>
      </c>
      <c r="AU154" s="142" t="s">
        <v>86</v>
      </c>
      <c r="AY154" s="16" t="s">
        <v>131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6" t="s">
        <v>84</v>
      </c>
      <c r="BK154" s="143">
        <f>ROUND(I154*H154,2)</f>
        <v>0</v>
      </c>
      <c r="BL154" s="16" t="s">
        <v>138</v>
      </c>
      <c r="BM154" s="142" t="s">
        <v>788</v>
      </c>
    </row>
    <row r="155" spans="2:65" s="12" customFormat="1" ht="11.25">
      <c r="B155" s="144"/>
      <c r="D155" s="145" t="s">
        <v>144</v>
      </c>
      <c r="E155" s="146" t="s">
        <v>1</v>
      </c>
      <c r="F155" s="147" t="s">
        <v>789</v>
      </c>
      <c r="H155" s="148">
        <v>8.1999999999999993</v>
      </c>
      <c r="I155" s="149"/>
      <c r="L155" s="144"/>
      <c r="M155" s="150"/>
      <c r="T155" s="151"/>
      <c r="AT155" s="146" t="s">
        <v>144</v>
      </c>
      <c r="AU155" s="146" t="s">
        <v>86</v>
      </c>
      <c r="AV155" s="12" t="s">
        <v>86</v>
      </c>
      <c r="AW155" s="12" t="s">
        <v>32</v>
      </c>
      <c r="AX155" s="12" t="s">
        <v>76</v>
      </c>
      <c r="AY155" s="146" t="s">
        <v>131</v>
      </c>
    </row>
    <row r="156" spans="2:65" s="12" customFormat="1" ht="11.25">
      <c r="B156" s="144"/>
      <c r="D156" s="145" t="s">
        <v>144</v>
      </c>
      <c r="E156" s="146" t="s">
        <v>1</v>
      </c>
      <c r="F156" s="147" t="s">
        <v>790</v>
      </c>
      <c r="H156" s="148">
        <v>4.08</v>
      </c>
      <c r="I156" s="149"/>
      <c r="L156" s="144"/>
      <c r="M156" s="150"/>
      <c r="T156" s="151"/>
      <c r="AT156" s="146" t="s">
        <v>144</v>
      </c>
      <c r="AU156" s="146" t="s">
        <v>86</v>
      </c>
      <c r="AV156" s="12" t="s">
        <v>86</v>
      </c>
      <c r="AW156" s="12" t="s">
        <v>32</v>
      </c>
      <c r="AX156" s="12" t="s">
        <v>76</v>
      </c>
      <c r="AY156" s="146" t="s">
        <v>131</v>
      </c>
    </row>
    <row r="157" spans="2:65" s="13" customFormat="1" ht="11.25">
      <c r="B157" s="152"/>
      <c r="D157" s="145" t="s">
        <v>144</v>
      </c>
      <c r="E157" s="153" t="s">
        <v>1</v>
      </c>
      <c r="F157" s="154" t="s">
        <v>148</v>
      </c>
      <c r="H157" s="155">
        <v>12.28</v>
      </c>
      <c r="I157" s="156"/>
      <c r="L157" s="152"/>
      <c r="M157" s="157"/>
      <c r="T157" s="158"/>
      <c r="AT157" s="153" t="s">
        <v>144</v>
      </c>
      <c r="AU157" s="153" t="s">
        <v>86</v>
      </c>
      <c r="AV157" s="13" t="s">
        <v>138</v>
      </c>
      <c r="AW157" s="13" t="s">
        <v>32</v>
      </c>
      <c r="AX157" s="13" t="s">
        <v>84</v>
      </c>
      <c r="AY157" s="153" t="s">
        <v>131</v>
      </c>
    </row>
    <row r="158" spans="2:65" s="1" customFormat="1" ht="24.2" customHeight="1">
      <c r="B158" s="31"/>
      <c r="C158" s="165" t="s">
        <v>200</v>
      </c>
      <c r="D158" s="165" t="s">
        <v>232</v>
      </c>
      <c r="E158" s="166" t="s">
        <v>791</v>
      </c>
      <c r="F158" s="167" t="s">
        <v>792</v>
      </c>
      <c r="G158" s="168" t="s">
        <v>136</v>
      </c>
      <c r="H158" s="169">
        <v>15.35</v>
      </c>
      <c r="I158" s="170"/>
      <c r="J158" s="171">
        <f>ROUND(I158*H158,2)</f>
        <v>0</v>
      </c>
      <c r="K158" s="167" t="s">
        <v>137</v>
      </c>
      <c r="L158" s="172"/>
      <c r="M158" s="173" t="s">
        <v>1</v>
      </c>
      <c r="N158" s="174" t="s">
        <v>41</v>
      </c>
      <c r="P158" s="140">
        <f>O158*H158</f>
        <v>0</v>
      </c>
      <c r="Q158" s="140">
        <v>2.0000000000000001E-4</v>
      </c>
      <c r="R158" s="140">
        <f>Q158*H158</f>
        <v>3.0700000000000002E-3</v>
      </c>
      <c r="S158" s="140">
        <v>0</v>
      </c>
      <c r="T158" s="141">
        <f>S158*H158</f>
        <v>0</v>
      </c>
      <c r="AR158" s="142" t="s">
        <v>172</v>
      </c>
      <c r="AT158" s="142" t="s">
        <v>232</v>
      </c>
      <c r="AU158" s="142" t="s">
        <v>86</v>
      </c>
      <c r="AY158" s="16" t="s">
        <v>131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84</v>
      </c>
      <c r="BK158" s="143">
        <f>ROUND(I158*H158,2)</f>
        <v>0</v>
      </c>
      <c r="BL158" s="16" t="s">
        <v>138</v>
      </c>
      <c r="BM158" s="142" t="s">
        <v>793</v>
      </c>
    </row>
    <row r="159" spans="2:65" s="12" customFormat="1" ht="11.25">
      <c r="B159" s="144"/>
      <c r="D159" s="145" t="s">
        <v>144</v>
      </c>
      <c r="F159" s="147" t="s">
        <v>794</v>
      </c>
      <c r="H159" s="148">
        <v>15.35</v>
      </c>
      <c r="I159" s="149"/>
      <c r="L159" s="144"/>
      <c r="M159" s="150"/>
      <c r="T159" s="151"/>
      <c r="AT159" s="146" t="s">
        <v>144</v>
      </c>
      <c r="AU159" s="146" t="s">
        <v>86</v>
      </c>
      <c r="AV159" s="12" t="s">
        <v>86</v>
      </c>
      <c r="AW159" s="12" t="s">
        <v>4</v>
      </c>
      <c r="AX159" s="12" t="s">
        <v>84</v>
      </c>
      <c r="AY159" s="146" t="s">
        <v>131</v>
      </c>
    </row>
    <row r="160" spans="2:65" s="11" customFormat="1" ht="22.9" customHeight="1">
      <c r="B160" s="119"/>
      <c r="D160" s="120" t="s">
        <v>75</v>
      </c>
      <c r="E160" s="129" t="s">
        <v>138</v>
      </c>
      <c r="F160" s="129" t="s">
        <v>795</v>
      </c>
      <c r="I160" s="122"/>
      <c r="J160" s="130">
        <f>BK160</f>
        <v>0</v>
      </c>
      <c r="L160" s="119"/>
      <c r="M160" s="124"/>
      <c r="P160" s="125">
        <f>SUM(P161:P162)</f>
        <v>0</v>
      </c>
      <c r="R160" s="125">
        <f>SUM(R161:R162)</f>
        <v>0.68445873999999995</v>
      </c>
      <c r="T160" s="126">
        <f>SUM(T161:T162)</f>
        <v>0</v>
      </c>
      <c r="AR160" s="120" t="s">
        <v>84</v>
      </c>
      <c r="AT160" s="127" t="s">
        <v>75</v>
      </c>
      <c r="AU160" s="127" t="s">
        <v>84</v>
      </c>
      <c r="AY160" s="120" t="s">
        <v>131</v>
      </c>
      <c r="BK160" s="128">
        <f>SUM(BK161:BK162)</f>
        <v>0</v>
      </c>
    </row>
    <row r="161" spans="2:65" s="1" customFormat="1" ht="16.5" customHeight="1">
      <c r="B161" s="31"/>
      <c r="C161" s="131" t="s">
        <v>207</v>
      </c>
      <c r="D161" s="131" t="s">
        <v>133</v>
      </c>
      <c r="E161" s="132" t="s">
        <v>796</v>
      </c>
      <c r="F161" s="133" t="s">
        <v>797</v>
      </c>
      <c r="G161" s="134" t="s">
        <v>142</v>
      </c>
      <c r="H161" s="135">
        <v>0.36199999999999999</v>
      </c>
      <c r="I161" s="136"/>
      <c r="J161" s="137">
        <f>ROUND(I161*H161,2)</f>
        <v>0</v>
      </c>
      <c r="K161" s="133" t="s">
        <v>137</v>
      </c>
      <c r="L161" s="31"/>
      <c r="M161" s="138" t="s">
        <v>1</v>
      </c>
      <c r="N161" s="139" t="s">
        <v>41</v>
      </c>
      <c r="P161" s="140">
        <f>O161*H161</f>
        <v>0</v>
      </c>
      <c r="Q161" s="140">
        <v>1.8907700000000001</v>
      </c>
      <c r="R161" s="140">
        <f>Q161*H161</f>
        <v>0.68445873999999995</v>
      </c>
      <c r="S161" s="140">
        <v>0</v>
      </c>
      <c r="T161" s="141">
        <f>S161*H161</f>
        <v>0</v>
      </c>
      <c r="AR161" s="142" t="s">
        <v>138</v>
      </c>
      <c r="AT161" s="142" t="s">
        <v>133</v>
      </c>
      <c r="AU161" s="142" t="s">
        <v>86</v>
      </c>
      <c r="AY161" s="16" t="s">
        <v>131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84</v>
      </c>
      <c r="BK161" s="143">
        <f>ROUND(I161*H161,2)</f>
        <v>0</v>
      </c>
      <c r="BL161" s="16" t="s">
        <v>138</v>
      </c>
      <c r="BM161" s="142" t="s">
        <v>798</v>
      </c>
    </row>
    <row r="162" spans="2:65" s="12" customFormat="1" ht="11.25">
      <c r="B162" s="144"/>
      <c r="D162" s="145" t="s">
        <v>144</v>
      </c>
      <c r="E162" s="146" t="s">
        <v>1</v>
      </c>
      <c r="F162" s="147" t="s">
        <v>799</v>
      </c>
      <c r="H162" s="148">
        <v>0.36199999999999999</v>
      </c>
      <c r="I162" s="149"/>
      <c r="L162" s="144"/>
      <c r="M162" s="150"/>
      <c r="T162" s="151"/>
      <c r="AT162" s="146" t="s">
        <v>144</v>
      </c>
      <c r="AU162" s="146" t="s">
        <v>86</v>
      </c>
      <c r="AV162" s="12" t="s">
        <v>86</v>
      </c>
      <c r="AW162" s="12" t="s">
        <v>32</v>
      </c>
      <c r="AX162" s="12" t="s">
        <v>84</v>
      </c>
      <c r="AY162" s="146" t="s">
        <v>131</v>
      </c>
    </row>
    <row r="163" spans="2:65" s="11" customFormat="1" ht="22.9" customHeight="1">
      <c r="B163" s="119"/>
      <c r="D163" s="120" t="s">
        <v>75</v>
      </c>
      <c r="E163" s="129" t="s">
        <v>172</v>
      </c>
      <c r="F163" s="129" t="s">
        <v>225</v>
      </c>
      <c r="I163" s="122"/>
      <c r="J163" s="130">
        <f>BK163</f>
        <v>0</v>
      </c>
      <c r="L163" s="119"/>
      <c r="M163" s="124"/>
      <c r="P163" s="125">
        <f>SUM(P164:P168)</f>
        <v>0</v>
      </c>
      <c r="R163" s="125">
        <f>SUM(R164:R168)</f>
        <v>9.6407400000000001E-3</v>
      </c>
      <c r="T163" s="126">
        <f>SUM(T164:T168)</f>
        <v>0</v>
      </c>
      <c r="AR163" s="120" t="s">
        <v>84</v>
      </c>
      <c r="AT163" s="127" t="s">
        <v>75</v>
      </c>
      <c r="AU163" s="127" t="s">
        <v>84</v>
      </c>
      <c r="AY163" s="120" t="s">
        <v>131</v>
      </c>
      <c r="BK163" s="128">
        <f>SUM(BK164:BK168)</f>
        <v>0</v>
      </c>
    </row>
    <row r="164" spans="2:65" s="1" customFormat="1" ht="24.2" customHeight="1">
      <c r="B164" s="31"/>
      <c r="C164" s="131" t="s">
        <v>214</v>
      </c>
      <c r="D164" s="131" t="s">
        <v>133</v>
      </c>
      <c r="E164" s="132" t="s">
        <v>800</v>
      </c>
      <c r="F164" s="133" t="s">
        <v>801</v>
      </c>
      <c r="G164" s="134" t="s">
        <v>240</v>
      </c>
      <c r="H164" s="135">
        <v>6.04</v>
      </c>
      <c r="I164" s="136"/>
      <c r="J164" s="137">
        <f>ROUND(I164*H164,2)</f>
        <v>0</v>
      </c>
      <c r="K164" s="133" t="s">
        <v>137</v>
      </c>
      <c r="L164" s="31"/>
      <c r="M164" s="138" t="s">
        <v>1</v>
      </c>
      <c r="N164" s="139" t="s">
        <v>41</v>
      </c>
      <c r="P164" s="140">
        <f>O164*H164</f>
        <v>0</v>
      </c>
      <c r="Q164" s="140">
        <v>1.0000000000000001E-5</v>
      </c>
      <c r="R164" s="140">
        <f>Q164*H164</f>
        <v>6.0400000000000004E-5</v>
      </c>
      <c r="S164" s="140">
        <v>0</v>
      </c>
      <c r="T164" s="141">
        <f>S164*H164</f>
        <v>0</v>
      </c>
      <c r="AR164" s="142" t="s">
        <v>138</v>
      </c>
      <c r="AT164" s="142" t="s">
        <v>133</v>
      </c>
      <c r="AU164" s="142" t="s">
        <v>86</v>
      </c>
      <c r="AY164" s="16" t="s">
        <v>131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84</v>
      </c>
      <c r="BK164" s="143">
        <f>ROUND(I164*H164,2)</f>
        <v>0</v>
      </c>
      <c r="BL164" s="16" t="s">
        <v>138</v>
      </c>
      <c r="BM164" s="142" t="s">
        <v>802</v>
      </c>
    </row>
    <row r="165" spans="2:65" s="12" customFormat="1" ht="11.25">
      <c r="B165" s="144"/>
      <c r="D165" s="145" t="s">
        <v>144</v>
      </c>
      <c r="E165" s="146" t="s">
        <v>1</v>
      </c>
      <c r="F165" s="147" t="s">
        <v>803</v>
      </c>
      <c r="H165" s="148">
        <v>6.04</v>
      </c>
      <c r="I165" s="149"/>
      <c r="L165" s="144"/>
      <c r="M165" s="150"/>
      <c r="T165" s="151"/>
      <c r="AT165" s="146" t="s">
        <v>144</v>
      </c>
      <c r="AU165" s="146" t="s">
        <v>86</v>
      </c>
      <c r="AV165" s="12" t="s">
        <v>86</v>
      </c>
      <c r="AW165" s="12" t="s">
        <v>32</v>
      </c>
      <c r="AX165" s="12" t="s">
        <v>84</v>
      </c>
      <c r="AY165" s="146" t="s">
        <v>131</v>
      </c>
    </row>
    <row r="166" spans="2:65" s="1" customFormat="1" ht="16.5" customHeight="1">
      <c r="B166" s="31"/>
      <c r="C166" s="165" t="s">
        <v>219</v>
      </c>
      <c r="D166" s="165" t="s">
        <v>232</v>
      </c>
      <c r="E166" s="166" t="s">
        <v>804</v>
      </c>
      <c r="F166" s="167" t="s">
        <v>805</v>
      </c>
      <c r="G166" s="168" t="s">
        <v>240</v>
      </c>
      <c r="H166" s="169">
        <v>6.2210000000000001</v>
      </c>
      <c r="I166" s="170"/>
      <c r="J166" s="171">
        <f>ROUND(I166*H166,2)</f>
        <v>0</v>
      </c>
      <c r="K166" s="167" t="s">
        <v>137</v>
      </c>
      <c r="L166" s="172"/>
      <c r="M166" s="173" t="s">
        <v>1</v>
      </c>
      <c r="N166" s="174" t="s">
        <v>41</v>
      </c>
      <c r="P166" s="140">
        <f>O166*H166</f>
        <v>0</v>
      </c>
      <c r="Q166" s="140">
        <v>1.5399999999999999E-3</v>
      </c>
      <c r="R166" s="140">
        <f>Q166*H166</f>
        <v>9.5803399999999997E-3</v>
      </c>
      <c r="S166" s="140">
        <v>0</v>
      </c>
      <c r="T166" s="141">
        <f>S166*H166</f>
        <v>0</v>
      </c>
      <c r="AR166" s="142" t="s">
        <v>172</v>
      </c>
      <c r="AT166" s="142" t="s">
        <v>232</v>
      </c>
      <c r="AU166" s="142" t="s">
        <v>86</v>
      </c>
      <c r="AY166" s="16" t="s">
        <v>131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84</v>
      </c>
      <c r="BK166" s="143">
        <f>ROUND(I166*H166,2)</f>
        <v>0</v>
      </c>
      <c r="BL166" s="16" t="s">
        <v>138</v>
      </c>
      <c r="BM166" s="142" t="s">
        <v>806</v>
      </c>
    </row>
    <row r="167" spans="2:65" s="12" customFormat="1" ht="11.25">
      <c r="B167" s="144"/>
      <c r="D167" s="145" t="s">
        <v>144</v>
      </c>
      <c r="F167" s="147" t="s">
        <v>807</v>
      </c>
      <c r="H167" s="148">
        <v>6.2210000000000001</v>
      </c>
      <c r="I167" s="149"/>
      <c r="L167" s="144"/>
      <c r="M167" s="150"/>
      <c r="T167" s="151"/>
      <c r="AT167" s="146" t="s">
        <v>144</v>
      </c>
      <c r="AU167" s="146" t="s">
        <v>86</v>
      </c>
      <c r="AV167" s="12" t="s">
        <v>86</v>
      </c>
      <c r="AW167" s="12" t="s">
        <v>4</v>
      </c>
      <c r="AX167" s="12" t="s">
        <v>84</v>
      </c>
      <c r="AY167" s="146" t="s">
        <v>131</v>
      </c>
    </row>
    <row r="168" spans="2:65" s="1" customFormat="1" ht="21.75" customHeight="1">
      <c r="B168" s="31"/>
      <c r="C168" s="131" t="s">
        <v>226</v>
      </c>
      <c r="D168" s="131" t="s">
        <v>133</v>
      </c>
      <c r="E168" s="132" t="s">
        <v>808</v>
      </c>
      <c r="F168" s="133" t="s">
        <v>809</v>
      </c>
      <c r="G168" s="134" t="s">
        <v>240</v>
      </c>
      <c r="H168" s="135">
        <v>6.04</v>
      </c>
      <c r="I168" s="136"/>
      <c r="J168" s="137">
        <f>ROUND(I168*H168,2)</f>
        <v>0</v>
      </c>
      <c r="K168" s="133" t="s">
        <v>137</v>
      </c>
      <c r="L168" s="31"/>
      <c r="M168" s="138" t="s">
        <v>1</v>
      </c>
      <c r="N168" s="139" t="s">
        <v>41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138</v>
      </c>
      <c r="AT168" s="142" t="s">
        <v>133</v>
      </c>
      <c r="AU168" s="142" t="s">
        <v>86</v>
      </c>
      <c r="AY168" s="16" t="s">
        <v>131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84</v>
      </c>
      <c r="BK168" s="143">
        <f>ROUND(I168*H168,2)</f>
        <v>0</v>
      </c>
      <c r="BL168" s="16" t="s">
        <v>138</v>
      </c>
      <c r="BM168" s="142" t="s">
        <v>810</v>
      </c>
    </row>
    <row r="169" spans="2:65" s="11" customFormat="1" ht="22.9" customHeight="1">
      <c r="B169" s="119"/>
      <c r="D169" s="120" t="s">
        <v>75</v>
      </c>
      <c r="E169" s="129" t="s">
        <v>264</v>
      </c>
      <c r="F169" s="129" t="s">
        <v>265</v>
      </c>
      <c r="I169" s="122"/>
      <c r="J169" s="130">
        <f>BK169</f>
        <v>0</v>
      </c>
      <c r="L169" s="119"/>
      <c r="M169" s="124"/>
      <c r="P169" s="125">
        <f>P170</f>
        <v>0</v>
      </c>
      <c r="R169" s="125">
        <f>R170</f>
        <v>0</v>
      </c>
      <c r="T169" s="126">
        <f>T170</f>
        <v>0</v>
      </c>
      <c r="AR169" s="120" t="s">
        <v>84</v>
      </c>
      <c r="AT169" s="127" t="s">
        <v>75</v>
      </c>
      <c r="AU169" s="127" t="s">
        <v>84</v>
      </c>
      <c r="AY169" s="120" t="s">
        <v>131</v>
      </c>
      <c r="BK169" s="128">
        <f>BK170</f>
        <v>0</v>
      </c>
    </row>
    <row r="170" spans="2:65" s="1" customFormat="1" ht="24.2" customHeight="1">
      <c r="B170" s="31"/>
      <c r="C170" s="131" t="s">
        <v>231</v>
      </c>
      <c r="D170" s="131" t="s">
        <v>133</v>
      </c>
      <c r="E170" s="132" t="s">
        <v>811</v>
      </c>
      <c r="F170" s="133" t="s">
        <v>812</v>
      </c>
      <c r="G170" s="134" t="s">
        <v>269</v>
      </c>
      <c r="H170" s="135">
        <v>7.7380000000000004</v>
      </c>
      <c r="I170" s="136"/>
      <c r="J170" s="137">
        <f>ROUND(I170*H170,2)</f>
        <v>0</v>
      </c>
      <c r="K170" s="133" t="s">
        <v>137</v>
      </c>
      <c r="L170" s="31"/>
      <c r="M170" s="138" t="s">
        <v>1</v>
      </c>
      <c r="N170" s="139" t="s">
        <v>41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138</v>
      </c>
      <c r="AT170" s="142" t="s">
        <v>133</v>
      </c>
      <c r="AU170" s="142" t="s">
        <v>86</v>
      </c>
      <c r="AY170" s="16" t="s">
        <v>131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84</v>
      </c>
      <c r="BK170" s="143">
        <f>ROUND(I170*H170,2)</f>
        <v>0</v>
      </c>
      <c r="BL170" s="16" t="s">
        <v>138</v>
      </c>
      <c r="BM170" s="142" t="s">
        <v>813</v>
      </c>
    </row>
    <row r="171" spans="2:65" s="11" customFormat="1" ht="25.9" customHeight="1">
      <c r="B171" s="119"/>
      <c r="D171" s="120" t="s">
        <v>75</v>
      </c>
      <c r="E171" s="121" t="s">
        <v>740</v>
      </c>
      <c r="F171" s="121" t="s">
        <v>741</v>
      </c>
      <c r="I171" s="122"/>
      <c r="J171" s="123">
        <f>BK171</f>
        <v>0</v>
      </c>
      <c r="L171" s="119"/>
      <c r="M171" s="124"/>
      <c r="P171" s="125">
        <f>P172+P174</f>
        <v>0</v>
      </c>
      <c r="R171" s="125">
        <f>R172+R174</f>
        <v>0</v>
      </c>
      <c r="T171" s="126">
        <f>T172+T174</f>
        <v>0</v>
      </c>
      <c r="AR171" s="120" t="s">
        <v>156</v>
      </c>
      <c r="AT171" s="127" t="s">
        <v>75</v>
      </c>
      <c r="AU171" s="127" t="s">
        <v>76</v>
      </c>
      <c r="AY171" s="120" t="s">
        <v>131</v>
      </c>
      <c r="BK171" s="128">
        <f>BK172+BK174</f>
        <v>0</v>
      </c>
    </row>
    <row r="172" spans="2:65" s="11" customFormat="1" ht="22.9" customHeight="1">
      <c r="B172" s="119"/>
      <c r="D172" s="120" t="s">
        <v>75</v>
      </c>
      <c r="E172" s="129" t="s">
        <v>742</v>
      </c>
      <c r="F172" s="129" t="s">
        <v>743</v>
      </c>
      <c r="I172" s="122"/>
      <c r="J172" s="130">
        <f>BK172</f>
        <v>0</v>
      </c>
      <c r="L172" s="119"/>
      <c r="M172" s="124"/>
      <c r="P172" s="125">
        <f>P173</f>
        <v>0</v>
      </c>
      <c r="R172" s="125">
        <f>R173</f>
        <v>0</v>
      </c>
      <c r="T172" s="126">
        <f>T173</f>
        <v>0</v>
      </c>
      <c r="AR172" s="120" t="s">
        <v>156</v>
      </c>
      <c r="AT172" s="127" t="s">
        <v>75</v>
      </c>
      <c r="AU172" s="127" t="s">
        <v>84</v>
      </c>
      <c r="AY172" s="120" t="s">
        <v>131</v>
      </c>
      <c r="BK172" s="128">
        <f>BK173</f>
        <v>0</v>
      </c>
    </row>
    <row r="173" spans="2:65" s="1" customFormat="1" ht="16.5" customHeight="1">
      <c r="B173" s="31"/>
      <c r="C173" s="131" t="s">
        <v>237</v>
      </c>
      <c r="D173" s="131" t="s">
        <v>133</v>
      </c>
      <c r="E173" s="132" t="s">
        <v>745</v>
      </c>
      <c r="F173" s="133" t="s">
        <v>743</v>
      </c>
      <c r="G173" s="134" t="s">
        <v>746</v>
      </c>
      <c r="H173" s="135">
        <v>1</v>
      </c>
      <c r="I173" s="136"/>
      <c r="J173" s="137">
        <f>ROUND(I173*H173,2)</f>
        <v>0</v>
      </c>
      <c r="K173" s="133" t="s">
        <v>137</v>
      </c>
      <c r="L173" s="31"/>
      <c r="M173" s="138" t="s">
        <v>1</v>
      </c>
      <c r="N173" s="139" t="s">
        <v>41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747</v>
      </c>
      <c r="AT173" s="142" t="s">
        <v>133</v>
      </c>
      <c r="AU173" s="142" t="s">
        <v>86</v>
      </c>
      <c r="AY173" s="16" t="s">
        <v>131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84</v>
      </c>
      <c r="BK173" s="143">
        <f>ROUND(I173*H173,2)</f>
        <v>0</v>
      </c>
      <c r="BL173" s="16" t="s">
        <v>747</v>
      </c>
      <c r="BM173" s="142" t="s">
        <v>814</v>
      </c>
    </row>
    <row r="174" spans="2:65" s="11" customFormat="1" ht="22.9" customHeight="1">
      <c r="B174" s="119"/>
      <c r="D174" s="120" t="s">
        <v>75</v>
      </c>
      <c r="E174" s="129" t="s">
        <v>749</v>
      </c>
      <c r="F174" s="129" t="s">
        <v>750</v>
      </c>
      <c r="I174" s="122"/>
      <c r="J174" s="130">
        <f>BK174</f>
        <v>0</v>
      </c>
      <c r="L174" s="119"/>
      <c r="M174" s="124"/>
      <c r="P174" s="125">
        <f>P175</f>
        <v>0</v>
      </c>
      <c r="R174" s="125">
        <f>R175</f>
        <v>0</v>
      </c>
      <c r="T174" s="126">
        <f>T175</f>
        <v>0</v>
      </c>
      <c r="AR174" s="120" t="s">
        <v>156</v>
      </c>
      <c r="AT174" s="127" t="s">
        <v>75</v>
      </c>
      <c r="AU174" s="127" t="s">
        <v>84</v>
      </c>
      <c r="AY174" s="120" t="s">
        <v>131</v>
      </c>
      <c r="BK174" s="128">
        <f>BK175</f>
        <v>0</v>
      </c>
    </row>
    <row r="175" spans="2:65" s="1" customFormat="1" ht="16.5" customHeight="1">
      <c r="B175" s="31"/>
      <c r="C175" s="131" t="s">
        <v>243</v>
      </c>
      <c r="D175" s="131" t="s">
        <v>133</v>
      </c>
      <c r="E175" s="132" t="s">
        <v>752</v>
      </c>
      <c r="F175" s="133" t="s">
        <v>750</v>
      </c>
      <c r="G175" s="134" t="s">
        <v>746</v>
      </c>
      <c r="H175" s="135">
        <v>1</v>
      </c>
      <c r="I175" s="136"/>
      <c r="J175" s="137">
        <f>ROUND(I175*H175,2)</f>
        <v>0</v>
      </c>
      <c r="K175" s="133" t="s">
        <v>137</v>
      </c>
      <c r="L175" s="31"/>
      <c r="M175" s="175" t="s">
        <v>1</v>
      </c>
      <c r="N175" s="176" t="s">
        <v>41</v>
      </c>
      <c r="O175" s="177"/>
      <c r="P175" s="178">
        <f>O175*H175</f>
        <v>0</v>
      </c>
      <c r="Q175" s="178">
        <v>0</v>
      </c>
      <c r="R175" s="178">
        <f>Q175*H175</f>
        <v>0</v>
      </c>
      <c r="S175" s="178">
        <v>0</v>
      </c>
      <c r="T175" s="179">
        <f>S175*H175</f>
        <v>0</v>
      </c>
      <c r="AR175" s="142" t="s">
        <v>747</v>
      </c>
      <c r="AT175" s="142" t="s">
        <v>133</v>
      </c>
      <c r="AU175" s="142" t="s">
        <v>86</v>
      </c>
      <c r="AY175" s="16" t="s">
        <v>131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84</v>
      </c>
      <c r="BK175" s="143">
        <f>ROUND(I175*H175,2)</f>
        <v>0</v>
      </c>
      <c r="BL175" s="16" t="s">
        <v>747</v>
      </c>
      <c r="BM175" s="142" t="s">
        <v>815</v>
      </c>
    </row>
    <row r="176" spans="2:65" s="1" customFormat="1" ht="6.95" customHeight="1">
      <c r="B176" s="43"/>
      <c r="C176" s="44"/>
      <c r="D176" s="44"/>
      <c r="E176" s="44"/>
      <c r="F176" s="44"/>
      <c r="G176" s="44"/>
      <c r="H176" s="44"/>
      <c r="I176" s="44"/>
      <c r="J176" s="44"/>
      <c r="K176" s="44"/>
      <c r="L176" s="31"/>
    </row>
  </sheetData>
  <sheetProtection algorithmName="SHA-512" hashValue="fNWe1sPI3C7fypDLGR9qezqPbMY61Jy2T7fKO11w47sqwAlIStD4SxVojNDynUtRFezYuBufaXr7g02WwF248w==" saltValue="aFDC4oabThxsNuTSdFWqqMqxdMvbRGc1F6qaApblEKa8PkOWrUl6tBIQMs7q3D6XZYlvRTEckcWhTMEziSJXAw==" spinCount="100000" sheet="1" objects="1" scenarios="1" formatColumns="0" formatRows="0" autoFilter="0"/>
  <autoFilter ref="C124:K175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01 - Venkovní učebna</vt:lpstr>
      <vt:lpstr>SO 02 - Zasakovací těleso</vt:lpstr>
      <vt:lpstr>'Rekapitulace stavby'!Názvy_tisku</vt:lpstr>
      <vt:lpstr>'SO 01 - Venkovní učebna'!Názvy_tisku</vt:lpstr>
      <vt:lpstr>'SO 02 - Zasakovací těleso'!Názvy_tisku</vt:lpstr>
      <vt:lpstr>'Rekapitulace stavby'!Oblast_tisku</vt:lpstr>
      <vt:lpstr>'SO 01 - Venkovní učebna'!Oblast_tisku</vt:lpstr>
      <vt:lpstr>'SO 02 - Zasakovací těleso'!Oblast_tisku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Červinková Helena</cp:lastModifiedBy>
  <dcterms:created xsi:type="dcterms:W3CDTF">2025-01-21T09:05:46Z</dcterms:created>
  <dcterms:modified xsi:type="dcterms:W3CDTF">2025-01-22T12:24:35Z</dcterms:modified>
</cp:coreProperties>
</file>